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9"/>
  <workbookPr defaultThemeVersion="166925"/>
  <mc:AlternateContent xmlns:mc="http://schemas.openxmlformats.org/markup-compatibility/2006">
    <mc:Choice Requires="x15">
      <x15ac:absPath xmlns:x15ac="http://schemas.microsoft.com/office/spreadsheetml/2010/11/ac" url="C:\Users\daniel.whalen\Documents\Excel\TLDSB-Projects\CVRIS\"/>
    </mc:Choice>
  </mc:AlternateContent>
  <xr:revisionPtr revIDLastSave="0" documentId="13_ncr:1_{01EA08F0-D186-4243-A958-03CFF6DB64C7}" xr6:coauthVersionLast="36" xr6:coauthVersionMax="47" xr10:uidLastSave="{00000000-0000-0000-0000-000000000000}"/>
  <bookViews>
    <workbookView xWindow="0" yWindow="0" windowWidth="28800" windowHeight="11280" tabRatio="801" xr2:uid="{4E001882-94D2-4561-8C24-2FC025358A5D}"/>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School Level V.I.M." sheetId="10" r:id="rId6"/>
    <sheet name="Board Ventilation Strate-PY" sheetId="9" state="hidden" r:id="rId7"/>
    <sheet name="Funding Tables" sheetId="8" state="hidden" r:id="rId8"/>
  </sheets>
  <definedNames>
    <definedName name="_xlnm._FilterDatabase" localSheetId="4" hidden="1">'5. School Level Worksheet'!#REF!</definedName>
    <definedName name="_xlnm._FilterDatabase" localSheetId="6" hidden="1">'Board Ventilation Strate-PY'!$B$1:$C$287</definedName>
    <definedName name="_xlnm._FilterDatabase" localSheetId="7" hidden="1">'Funding Tables'!$A$2:$C$2</definedName>
    <definedName name="School_Name">Table1[Name of School Facility]</definedName>
    <definedName name="Ventilation">HVAC_Type[HVAC System Type]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6" i="7" l="1"/>
  <c r="C11" i="2" l="1" a="1"/>
  <c r="C11" i="2" s="1"/>
  <c r="C10" i="2" a="1"/>
  <c r="C10" i="2" s="1"/>
  <c r="C9" i="2" a="1"/>
  <c r="C9" i="2" s="1"/>
  <c r="C8" i="2" a="1"/>
  <c r="C8" i="2" s="1"/>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A4" i="9"/>
  <c r="A5" i="9" s="1"/>
  <c r="A6" i="9"/>
  <c r="A7" i="9"/>
  <c r="A8" i="9" s="1"/>
  <c r="A9" i="9" s="1"/>
  <c r="A10" i="9"/>
  <c r="A11" i="9"/>
  <c r="A12" i="9" s="1"/>
  <c r="A13" i="9" s="1"/>
  <c r="A14" i="9"/>
  <c r="A15" i="9"/>
  <c r="A16" i="9" s="1"/>
  <c r="A17" i="9" s="1"/>
  <c r="A18" i="9"/>
  <c r="A19" i="9"/>
  <c r="A20" i="9" s="1"/>
  <c r="A21" i="9" s="1"/>
  <c r="A22" i="9"/>
  <c r="A23" i="9"/>
  <c r="A24" i="9" s="1"/>
  <c r="A25" i="9" s="1"/>
  <c r="A26" i="9"/>
  <c r="A27" i="9"/>
  <c r="A28" i="9" s="1"/>
  <c r="A29" i="9" s="1"/>
  <c r="A30" i="9"/>
  <c r="A31" i="9"/>
  <c r="A32" i="9" s="1"/>
  <c r="A33" i="9" s="1"/>
  <c r="A34" i="9"/>
  <c r="A35" i="9"/>
  <c r="A36" i="9" s="1"/>
  <c r="A37" i="9" s="1"/>
  <c r="A38" i="9"/>
  <c r="A39" i="9" s="1"/>
  <c r="A40" i="9" s="1"/>
  <c r="A41" i="9" s="1"/>
  <c r="A42" i="9"/>
  <c r="A43" i="9" s="1"/>
  <c r="A44" i="9" s="1"/>
  <c r="A45" i="9" s="1"/>
  <c r="A46" i="9"/>
  <c r="A47" i="9" s="1"/>
  <c r="A48" i="9" s="1"/>
  <c r="A49" i="9" s="1"/>
  <c r="A50" i="9"/>
  <c r="A51" i="9"/>
  <c r="A52" i="9" s="1"/>
  <c r="A53" i="9" s="1"/>
  <c r="A54" i="9"/>
  <c r="A55" i="9" s="1"/>
  <c r="A56" i="9" s="1"/>
  <c r="A57" i="9" s="1"/>
  <c r="A58" i="9"/>
  <c r="A59" i="9" s="1"/>
  <c r="A60" i="9" s="1"/>
  <c r="A61" i="9" s="1"/>
  <c r="A62" i="9"/>
  <c r="A63" i="9" s="1"/>
  <c r="A64" i="9" s="1"/>
  <c r="A65" i="9" s="1"/>
  <c r="A66" i="9"/>
  <c r="A67" i="9"/>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c r="A92" i="9" s="1"/>
  <c r="A93" i="9" s="1"/>
  <c r="A94" i="9"/>
  <c r="A95" i="9" s="1"/>
  <c r="A96" i="9" s="1"/>
  <c r="A97" i="9" s="1"/>
  <c r="A98" i="9"/>
  <c r="A99" i="9"/>
  <c r="A100" i="9" s="1"/>
  <c r="A101" i="9" s="1"/>
  <c r="A102" i="9"/>
  <c r="A103" i="9" s="1"/>
  <c r="A104" i="9" s="1"/>
  <c r="A105" i="9" s="1"/>
  <c r="A106" i="9"/>
  <c r="A107" i="9" s="1"/>
  <c r="A108" i="9" s="1"/>
  <c r="A109" i="9" s="1"/>
  <c r="A110" i="9"/>
  <c r="A111" i="9"/>
  <c r="A112" i="9" s="1"/>
  <c r="A113" i="9" s="1"/>
  <c r="A114" i="9"/>
  <c r="A115" i="9" s="1"/>
  <c r="A116" i="9" s="1"/>
  <c r="A117" i="9" s="1"/>
  <c r="A118" i="9"/>
  <c r="A119" i="9" s="1"/>
  <c r="A120" i="9" s="1"/>
  <c r="A121" i="9" s="1"/>
  <c r="A122" i="9"/>
  <c r="A123" i="9" s="1"/>
  <c r="A124" i="9" s="1"/>
  <c r="A125" i="9" s="1"/>
  <c r="A126" i="9"/>
  <c r="A127" i="9"/>
  <c r="A128" i="9" s="1"/>
  <c r="A129" i="9" s="1"/>
  <c r="A130" i="9"/>
  <c r="A131" i="9" s="1"/>
  <c r="A132" i="9" s="1"/>
  <c r="A133" i="9" s="1"/>
  <c r="A134" i="9"/>
  <c r="A135" i="9" s="1"/>
  <c r="A136" i="9" s="1"/>
  <c r="A137" i="9" s="1"/>
  <c r="A138" i="9"/>
  <c r="A139" i="9" s="1"/>
  <c r="A140" i="9" s="1"/>
  <c r="A141" i="9" s="1"/>
  <c r="A142" i="9"/>
  <c r="A143" i="9" s="1"/>
  <c r="A144" i="9" s="1"/>
  <c r="A145" i="9" s="1"/>
  <c r="A146" i="9"/>
  <c r="A147" i="9"/>
  <c r="A148" i="9" s="1"/>
  <c r="A149" i="9" s="1"/>
  <c r="A150" i="9"/>
  <c r="A151" i="9" s="1"/>
  <c r="A152" i="9" s="1"/>
  <c r="A153" i="9" s="1"/>
  <c r="A154" i="9"/>
  <c r="A155" i="9"/>
  <c r="A156" i="9" s="1"/>
  <c r="A157" i="9" s="1"/>
  <c r="A158" i="9"/>
  <c r="A159" i="9" s="1"/>
  <c r="A160" i="9" s="1"/>
  <c r="A161" i="9" s="1"/>
  <c r="A162" i="9"/>
  <c r="A163" i="9"/>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V4" i="8" l="1"/>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85" i="8"/>
  <c r="V3" i="8"/>
  <c r="R18" i="2" l="1"/>
  <c r="C19" i="2" s="1"/>
  <c r="M18" i="2"/>
  <c r="L18" i="2"/>
  <c r="S18" i="2"/>
  <c r="K18" i="2"/>
  <c r="F18" i="2"/>
  <c r="E18" i="2"/>
  <c r="K79" i="8"/>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C18" i="2" l="1"/>
  <c r="D7" i="4"/>
  <c r="C26" i="2" l="1"/>
  <c r="C23" i="2"/>
  <c r="F16" i="4" l="1"/>
  <c r="I16" i="4"/>
  <c r="I15" i="4"/>
  <c r="E15" i="4" s="1"/>
  <c r="I14" i="4"/>
  <c r="E14" i="4" s="1"/>
  <c r="I13" i="4"/>
  <c r="E13" i="4" s="1"/>
  <c r="I12" i="4"/>
  <c r="E12" i="4" s="1"/>
  <c r="I11" i="4"/>
  <c r="E11" i="4" s="1"/>
  <c r="I10" i="4"/>
  <c r="E10" i="4" s="1"/>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1" i="4" l="1"/>
  <c r="F13" i="4"/>
  <c r="F10" i="4"/>
  <c r="F15" i="4"/>
  <c r="F14" i="4"/>
  <c r="F12"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<sst xmlns="http://schemas.openxmlformats.org/spreadsheetml/2006/main" count="1374" uniqueCount="608">
  <si>
    <t>Ventilation</t>
  </si>
  <si>
    <t>School Name</t>
  </si>
  <si>
    <t>Name of School Facility</t>
  </si>
  <si>
    <t>Building ID</t>
  </si>
  <si>
    <t>Type of School Facility Ventilation</t>
  </si>
  <si>
    <t>Yes</t>
  </si>
  <si>
    <t>Higher grade filters installed</t>
  </si>
  <si>
    <t>Standalone HEPA filter units in place</t>
  </si>
  <si>
    <t xml:space="preserve"> Select Board Name</t>
  </si>
  <si>
    <t>Index</t>
  </si>
  <si>
    <t>DSBNo</t>
  </si>
  <si>
    <t>DSB Name</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</si>
  <si>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</si>
  <si>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</si>
  <si>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</si>
  <si>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</si>
  <si>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</si>
  <si>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</si>
  <si>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</si>
  <si>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</si>
  <si>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</si>
  <si>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</si>
  <si>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</si>
  <si>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</si>
  <si>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</si>
  <si>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</si>
  <si>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</si>
  <si>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</si>
  <si>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</si>
  <si>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</si>
  <si>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</si>
  <si>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</si>
  <si>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</si>
  <si>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</si>
  <si>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</si>
  <si>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</si>
  <si>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Identify your board strategy (in four bullets)</t>
  </si>
  <si>
    <t>Question</t>
  </si>
  <si>
    <t>Input Response:</t>
  </si>
  <si>
    <t>Investments and Projects</t>
  </si>
  <si>
    <t>TAB 1: Board Ventilation Strategy</t>
  </si>
  <si>
    <t>TAB 2: Board Level Investments</t>
  </si>
  <si>
    <t>Enter School Details</t>
  </si>
  <si>
    <t>Identify Ventilation Measures</t>
  </si>
  <si>
    <t>Yes/No/NA</t>
  </si>
  <si>
    <t>NA</t>
  </si>
  <si>
    <t>2020-21</t>
  </si>
  <si>
    <t>2021-22</t>
  </si>
  <si>
    <t>HEPA Funding</t>
  </si>
  <si>
    <t>$50M-Ventilation</t>
  </si>
  <si>
    <t>$29.4M for filters and utilities</t>
  </si>
  <si>
    <t>Funding Sources (Please Complete Expenditure Details)</t>
  </si>
  <si>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</si>
  <si>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</si>
  <si>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</si>
  <si>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</si>
  <si>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</si>
  <si>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</si>
  <si>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</si>
  <si>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</si>
  <si>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</si>
  <si>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</si>
  <si>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</si>
  <si>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Running ventilation systems longer</t>
  </si>
  <si>
    <t>HVAC System Type</t>
  </si>
  <si>
    <t>Partial Mechanical Ventilation</t>
  </si>
  <si>
    <t xml:space="preserve">HEPA units deployed in portables, as needed </t>
  </si>
  <si>
    <t xml:space="preserve">Ventilation assessed </t>
  </si>
  <si>
    <t>Mechanical Ventilation</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</si>
  <si>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</si>
  <si>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</si>
  <si>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ID</t>
  </si>
  <si>
    <t>6150-1</t>
  </si>
  <si>
    <t>Ventilation System</t>
  </si>
  <si>
    <t>School boards are optimizing air quality in schools through improved ventilation and filtration. 
Implemented measures are dependent on the type of ventilation and feasibility within the context of school facilities and related building systems.
This is a key element in the multiple protective strategies being employed to reduce the risk of COVID-19 transmission and support healthier and safe learning environments for students and staff.</t>
  </si>
  <si>
    <t>Increased frequency of filter changes</t>
  </si>
  <si>
    <t>Increased fresh air intake (windows and/or mechanical ventilation systems)</t>
  </si>
  <si>
    <t xml:space="preserve">School Ventilation and Filtration Measures* </t>
  </si>
  <si>
    <t>*Some measures may not be feasible within the context of a school facility/site and related building systems.</t>
  </si>
  <si>
    <t>**High-Efficiency Particulate Air (HEPA)</t>
  </si>
  <si>
    <t xml:space="preserve">Standalone HEPA** filter units deployed in portables, as needed </t>
  </si>
  <si>
    <t>Mechanical Ventilation, 
Partial Mechanical Ventilation,
Non-Mechanical Ventilation (Natural Ventilation / Exhaust Only)</t>
  </si>
  <si>
    <t>Non-Mechanical Ventilation (Natural Ventilation / Exhaust Only)</t>
  </si>
  <si>
    <t>Numbers #</t>
  </si>
  <si>
    <t>ICIP-CVRIS (Spent)</t>
  </si>
  <si>
    <t>SCI 
(Spent on Ventilation)</t>
  </si>
  <si>
    <t>SRA 
(Spent on Ventilation)</t>
  </si>
  <si>
    <t>Other Board Funding (Spent on Ventilation)</t>
  </si>
  <si>
    <t xml:space="preserve">Standalone HEPA Filter Units Deployed          </t>
  </si>
  <si>
    <t>These are drop down options →</t>
  </si>
  <si>
    <t>&lt;- Enter here</t>
  </si>
  <si>
    <t>&lt;- Calculated</t>
  </si>
  <si>
    <t>% of Schools Open and Operating Receiving an Investment (2021-22)</t>
  </si>
  <si>
    <t>&lt;- Select</t>
  </si>
  <si>
    <t>Calculated fields (3.1, 3.2, 3.5 and 3.8)</t>
  </si>
  <si>
    <t>Legend</t>
  </si>
  <si>
    <t>Data entry field</t>
  </si>
  <si>
    <t>Calculated field</t>
  </si>
  <si>
    <t>Ventilation Funding Allocated since 2020-21</t>
  </si>
  <si>
    <t>2022-23</t>
  </si>
  <si>
    <t>SRTCF Funding</t>
  </si>
  <si>
    <t>ICIP-Ventilation Funding</t>
  </si>
  <si>
    <t>Ventilation Projects to be Completed (2022-23)</t>
  </si>
  <si>
    <t>Ventilation Projects Completed since 2020-21 (2020-21 &amp; 2021-22)</t>
  </si>
  <si>
    <t>Number of Schools that receieved an investment since 2020-21 (2020-21 &amp; 2021-22)</t>
  </si>
  <si>
    <t>Number of Schools planned to receive an Investment (2022-23)</t>
  </si>
  <si>
    <t>% of Schools Open and Operating Receiving an Investment (2022-23)</t>
  </si>
  <si>
    <t>Grandview PS</t>
  </si>
  <si>
    <t>Riverside PS</t>
  </si>
  <si>
    <t>Parkview PS</t>
  </si>
  <si>
    <t>Alexandra PS</t>
  </si>
  <si>
    <t>5327-1</t>
  </si>
  <si>
    <t>Archie Stouffer ES</t>
  </si>
  <si>
    <t>5348-1</t>
  </si>
  <si>
    <t>Bobcaygeon PS</t>
  </si>
  <si>
    <t>5433-1</t>
  </si>
  <si>
    <t>Bracebridge and Muskoka Lakes Secondary School</t>
  </si>
  <si>
    <t>12008-1</t>
  </si>
  <si>
    <t>Bracebridge PS</t>
  </si>
  <si>
    <t>5437-1</t>
  </si>
  <si>
    <t>Cardiff ES</t>
  </si>
  <si>
    <t>5501-1</t>
  </si>
  <si>
    <t>Central Sr S</t>
  </si>
  <si>
    <t>5569-1</t>
  </si>
  <si>
    <t>Dr. George Hall PS</t>
  </si>
  <si>
    <t>5702-1</t>
  </si>
  <si>
    <t>Dunsford Dist ES</t>
  </si>
  <si>
    <t>5727-1</t>
  </si>
  <si>
    <t>Fenelon Falls SS</t>
  </si>
  <si>
    <t>8208-1</t>
  </si>
  <si>
    <t>Fenelon Twp PS</t>
  </si>
  <si>
    <t>6649-1</t>
  </si>
  <si>
    <t>Glen Orchard PS</t>
  </si>
  <si>
    <t>6278-1</t>
  </si>
  <si>
    <t>5915-1</t>
  </si>
  <si>
    <t>Gravenhurst HS</t>
  </si>
  <si>
    <t>5923-1</t>
  </si>
  <si>
    <t>Gravenhurst PS</t>
  </si>
  <si>
    <t>5923-2</t>
  </si>
  <si>
    <t>Haliburton AAEC - Adult</t>
  </si>
  <si>
    <t>5952-4</t>
  </si>
  <si>
    <t>Haliburton Highlands SS</t>
  </si>
  <si>
    <t>5952-1</t>
  </si>
  <si>
    <t>Honey Harbour PS</t>
  </si>
  <si>
    <t>9342-1</t>
  </si>
  <si>
    <t>Huntsville HS</t>
  </si>
  <si>
    <t>8250-1</t>
  </si>
  <si>
    <t>Huntsville PS</t>
  </si>
  <si>
    <t>6029-1</t>
  </si>
  <si>
    <t>I E Weldon SS</t>
  </si>
  <si>
    <t>8253-1</t>
  </si>
  <si>
    <t>Irwin Memorial PS</t>
  </si>
  <si>
    <t>6039-1</t>
  </si>
  <si>
    <t>J Douglas Hodgson ES</t>
  </si>
  <si>
    <t>5952-2</t>
  </si>
  <si>
    <t>Jack Callaghan PS</t>
  </si>
  <si>
    <t>6397-1</t>
  </si>
  <si>
    <t>K P Manson PS</t>
  </si>
  <si>
    <t>6308-1</t>
  </si>
  <si>
    <t>King Albert PS</t>
  </si>
  <si>
    <t>6105-1</t>
  </si>
  <si>
    <t>Lady Eaton ES</t>
  </si>
  <si>
    <t>6393-1</t>
  </si>
  <si>
    <t>Lady MacKenzie PS</t>
  </si>
  <si>
    <t>5772-1</t>
  </si>
  <si>
    <t>Langton PS</t>
  </si>
  <si>
    <t>Leslie Frost PS</t>
  </si>
  <si>
    <t>6160-1</t>
  </si>
  <si>
    <t>Lindsay AAEC - Adult</t>
  </si>
  <si>
    <t>8484-1</t>
  </si>
  <si>
    <t>Lindsay C &amp; VI</t>
  </si>
  <si>
    <t>5569-2</t>
  </si>
  <si>
    <t>Macaulay PS</t>
  </si>
  <si>
    <t>6201-1</t>
  </si>
  <si>
    <t>Mariposa ES</t>
  </si>
  <si>
    <t>6212-1</t>
  </si>
  <si>
    <t>Monck PS</t>
  </si>
  <si>
    <t>6301-1</t>
  </si>
  <si>
    <t>Muskoka Beechgrove PS</t>
  </si>
  <si>
    <t>6326-1</t>
  </si>
  <si>
    <t>Muskoka Falls PS</t>
  </si>
  <si>
    <t>6327-1</t>
  </si>
  <si>
    <t>6435-1</t>
  </si>
  <si>
    <t>Pine Glen PS</t>
  </si>
  <si>
    <t>5572-1</t>
  </si>
  <si>
    <t>Queen Victoria PS</t>
  </si>
  <si>
    <t>6823-1</t>
  </si>
  <si>
    <t>Ridgewood PS</t>
  </si>
  <si>
    <t>5419-1</t>
  </si>
  <si>
    <t>5466-1</t>
  </si>
  <si>
    <t>Rolling Hills PS</t>
  </si>
  <si>
    <t>5915-2</t>
  </si>
  <si>
    <t>Scott Young PS</t>
  </si>
  <si>
    <t>8702-1</t>
  </si>
  <si>
    <t>Spruce Glen PS</t>
  </si>
  <si>
    <t>5573-1</t>
  </si>
  <si>
    <t>Stuart Baker ES</t>
  </si>
  <si>
    <t>5952-3</t>
  </si>
  <si>
    <t>V K Greer Memorial PS</t>
  </si>
  <si>
    <t>6806-1</t>
  </si>
  <si>
    <t>Watt PS</t>
  </si>
  <si>
    <t>6867-1</t>
  </si>
  <si>
    <t>Wilberforce ES</t>
  </si>
  <si>
    <t>6903-1</t>
  </si>
  <si>
    <t>Woodville ES</t>
  </si>
  <si>
    <t>6944-1</t>
  </si>
  <si>
    <t>District School Board Ontario North East</t>
  </si>
  <si>
    <t>Algoma District School Board</t>
  </si>
  <si>
    <t>Rainbow District School Board</t>
  </si>
  <si>
    <t>Near North District School Board</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</si>
  <si>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</si>
  <si>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</si>
  <si>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</si>
  <si>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</si>
  <si>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</si>
  <si>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</si>
  <si>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</si>
  <si>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</si>
  <si>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</si>
  <si>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</si>
  <si>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</si>
  <si>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</si>
  <si>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</si>
  <si>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</si>
  <si>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</si>
  <si>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</si>
  <si>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</si>
  <si>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</si>
  <si>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</si>
  <si>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</si>
  <si>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</si>
  <si>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</si>
  <si>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</si>
  <si>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</si>
  <si>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</si>
  <si>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</si>
  <si>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Northeastern Catholic District School Board</t>
  </si>
  <si>
    <t>N/A</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</si>
  <si>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</si>
  <si>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</si>
  <si>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</si>
  <si>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</si>
  <si>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</si>
  <si>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</si>
  <si>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</si>
  <si>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</si>
  <si>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</si>
  <si>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</si>
  <si>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</si>
  <si>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</si>
  <si>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</si>
  <si>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York Catholic District School Board</t>
  </si>
  <si>
    <t>Simcoe Muskoka Catholic District School Board</t>
  </si>
  <si>
    <t>Durham Catholic District School Board</t>
  </si>
  <si>
    <t>Halton Catholic District School Board</t>
  </si>
  <si>
    <t>Wellington Catholic District School Board</t>
  </si>
  <si>
    <t>Waterloo Catholic District School Board</t>
  </si>
  <si>
    <t>Niagara Catholic District School Board</t>
  </si>
  <si>
    <t>Brant Haldimand Norfolk Catholic District School Board</t>
  </si>
  <si>
    <t>Ottawa Catholic District School Board</t>
  </si>
  <si>
    <t>Renfrew County Catholic District School Board</t>
  </si>
  <si>
    <t>Conseil scolaire public du Nord-Est de l'Ontario</t>
  </si>
  <si>
    <t>Conseil scolaire Viamonde</t>
  </si>
  <si>
    <t>Conseil des écoles publiques de l'Est de l'Ontario</t>
  </si>
  <si>
    <t>Conseil scolaire de district catholique Franco-Nord</t>
  </si>
  <si>
    <t>Conseil scolaire de district catholique du Nouvel-Ontario</t>
  </si>
  <si>
    <t>Conseil scolaire de district catholique des Aurores boréales</t>
  </si>
  <si>
    <t>Conseil scolaire catholique Providence</t>
  </si>
  <si>
    <t>Conseil scolaire de district catholique de l'Est ontarien</t>
  </si>
  <si>
    <t>James Bay Lowlands Secondary School Board</t>
  </si>
  <si>
    <t>Funding not provided</t>
  </si>
  <si>
    <t>Moose Factory Island District School Area Board</t>
  </si>
  <si>
    <t>Moosonee District School Area Board</t>
  </si>
  <si>
    <t>Penetanguishene Protestant Separate School Board</t>
  </si>
  <si>
    <t>Campbell Children's School Authority</t>
  </si>
  <si>
    <t>Bloorview School Authority</t>
  </si>
  <si>
    <t>John McGivney Children's Centre School Authority</t>
  </si>
  <si>
    <t>KidsAbility Education Authority</t>
  </si>
  <si>
    <t>Niagara Peninsula Children's Centre School Authority</t>
  </si>
  <si>
    <t>Ottawa Children's Treatment Centre School Authority/CHEO School</t>
  </si>
  <si>
    <t>Consortium Center Jules-Léger</t>
  </si>
  <si>
    <t>Hastings and Prince Edward District School Board</t>
  </si>
  <si>
    <t>Peterborough Victoria Northumberland and Clarington Catholic DSB</t>
  </si>
  <si>
    <t>Dufferin Peel Catholic District School Board</t>
  </si>
  <si>
    <t>Hamilton-Wentworth Catholic District School Board</t>
  </si>
  <si>
    <t>Eastern Ontario Catholic District School Board</t>
  </si>
  <si>
    <t>Algonquin and Lakeshore Catholic District School Board</t>
  </si>
  <si>
    <t>Conseil scolaire public du Grand Nord de l’Ontario</t>
  </si>
  <si>
    <t>Conseil scolaire de district catholique  des Grandes Rivières</t>
  </si>
  <si>
    <t>Conseil scolaire catholique MonAvenir</t>
  </si>
  <si>
    <t>Conseil scolaire de district catholique du Centre-Est de l'Ontario</t>
  </si>
  <si>
    <t>X1</t>
  </si>
  <si>
    <t>X2</t>
  </si>
  <si>
    <t>X3</t>
  </si>
  <si>
    <t>X4</t>
  </si>
  <si>
    <t>X5</t>
  </si>
  <si>
    <t>X6</t>
  </si>
  <si>
    <t>X7</t>
  </si>
  <si>
    <t>Ventilation Strategy</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</si>
  <si>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</si>
  <si>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</si>
  <si>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</si>
  <si>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</si>
  <si>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</si>
  <si>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</si>
  <si>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</si>
  <si>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</si>
  <si>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</si>
  <si>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</si>
  <si>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</si>
  <si>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</si>
  <si>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</si>
  <si>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</si>
  <si>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</si>
  <si>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</si>
  <si>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</si>
  <si>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</si>
  <si>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</si>
  <si>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</si>
  <si>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</si>
  <si>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</si>
  <si>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</si>
  <si>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</si>
  <si>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</si>
  <si>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</si>
  <si>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</si>
  <si>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</si>
  <si>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</si>
  <si>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</si>
  <si>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</si>
  <si>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</si>
  <si>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</si>
  <si>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</si>
  <si>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</si>
  <si>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</si>
  <si>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</si>
  <si>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</si>
  <si>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</si>
  <si>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</si>
  <si>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</si>
  <si>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</si>
  <si>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</si>
  <si>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</si>
  <si>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</si>
  <si>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</si>
  <si>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</si>
  <si>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</si>
  <si>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</si>
  <si>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</si>
  <si>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</si>
  <si>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</si>
  <si>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</si>
  <si>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</si>
  <si>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</si>
  <si>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</si>
  <si>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</si>
  <si>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</si>
  <si>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</si>
  <si>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</si>
  <si>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</si>
  <si>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</si>
  <si>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</si>
  <si>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</si>
  <si>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</si>
  <si>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</si>
  <si>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</si>
  <si>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</si>
  <si>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</si>
  <si>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</si>
  <si>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</si>
  <si>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</si>
  <si>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</si>
  <si>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</si>
  <si>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</si>
  <si>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</si>
  <si>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</si>
  <si>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</si>
  <si>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</si>
  <si>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</si>
  <si>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</si>
  <si>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</si>
  <si>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</si>
  <si>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</si>
  <si>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</si>
  <si>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</si>
  <si>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</si>
  <si>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</si>
  <si>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 xml:space="preserve">Maximiser la santé et la sécurité de tous en assurant une qualité de l'air optimale </t>
  </si>
  <si>
    <t>Augmenter la quantité d'air frais</t>
  </si>
  <si>
    <t>Augmenter la filtration de l'air</t>
  </si>
  <si>
    <t>Augmenter la fréquence des inspections</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</si>
  <si>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</si>
  <si>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</si>
  <si>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</si>
  <si>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</si>
  <si>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</si>
  <si>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</si>
  <si>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</si>
  <si>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</si>
  <si>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</si>
  <si>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</si>
  <si>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</si>
  <si>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</si>
  <si>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</si>
  <si>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</si>
  <si>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</si>
  <si>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</si>
  <si>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</si>
  <si>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</si>
  <si>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</si>
  <si>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</si>
  <si>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</si>
  <si>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</si>
  <si>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</si>
  <si>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</si>
  <si>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</si>
  <si>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</si>
  <si>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</si>
  <si>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</si>
  <si>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</si>
  <si>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</si>
  <si>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</si>
  <si>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</si>
  <si>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</si>
  <si>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</si>
  <si>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</si>
  <si>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</si>
  <si>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</si>
  <si>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</si>
  <si>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</si>
  <si>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</si>
  <si>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</si>
  <si>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</si>
  <si>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</si>
  <si>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</si>
  <si>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</si>
  <si>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</si>
  <si>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</si>
  <si>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</si>
  <si>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</si>
  <si>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</si>
  <si>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</si>
  <si>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</si>
  <si>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</si>
  <si>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</si>
  <si>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</si>
  <si>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</si>
  <si>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</si>
  <si>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</si>
  <si>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</si>
  <si>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</si>
  <si>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</si>
  <si>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</si>
  <si>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</si>
  <si>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</si>
  <si>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</si>
  <si>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</si>
  <si>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</si>
  <si>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</si>
  <si>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</si>
  <si>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</si>
  <si>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</si>
  <si>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</si>
  <si>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</si>
  <si>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</si>
  <si>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</si>
  <si>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</si>
  <si>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</si>
  <si>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</si>
  <si>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</si>
  <si>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</si>
  <si>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</si>
  <si>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</si>
  <si>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</si>
  <si>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</si>
  <si>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</si>
  <si>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</si>
  <si>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</si>
  <si>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</si>
  <si>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</si>
  <si>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</si>
  <si>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</si>
  <si>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</si>
  <si>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</si>
  <si>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</si>
  <si>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</si>
  <si>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</si>
  <si>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</si>
  <si>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</si>
  <si>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</si>
  <si>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</si>
  <si>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</si>
  <si>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</si>
  <si>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</si>
  <si>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</si>
  <si>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</si>
  <si>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</si>
  <si>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</si>
  <si>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</si>
  <si>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</si>
  <si>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</si>
  <si>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</si>
  <si>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</si>
  <si>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</si>
  <si>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</si>
  <si>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</si>
  <si>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</si>
  <si>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</si>
  <si>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</si>
  <si>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</si>
  <si>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</si>
  <si>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</si>
  <si>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</si>
  <si>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</si>
  <si>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</si>
  <si>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</si>
  <si>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</si>
  <si>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</si>
  <si>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</si>
  <si>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</si>
  <si>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</si>
  <si>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</si>
  <si>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</si>
  <si>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</si>
  <si>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</si>
  <si>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</si>
  <si>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</si>
  <si>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</si>
  <si>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</si>
  <si>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</si>
  <si>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</si>
  <si>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</si>
  <si>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</si>
  <si>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</si>
  <si>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</si>
  <si>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</si>
  <si>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</si>
  <si>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</si>
  <si>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</si>
  <si>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</si>
  <si>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</si>
  <si>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</si>
  <si>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</si>
  <si>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</si>
  <si>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</si>
  <si>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</si>
  <si>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</si>
  <si>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</si>
  <si>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</si>
  <si>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</si>
  <si>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</si>
  <si>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</si>
  <si>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</si>
  <si>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</si>
  <si>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</si>
  <si>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</si>
  <si>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</si>
  <si>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</si>
  <si>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</si>
  <si>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</si>
  <si>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</si>
  <si>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</si>
  <si>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</si>
  <si>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</si>
  <si>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</si>
  <si>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</si>
  <si>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</si>
  <si>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</si>
  <si>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</si>
  <si>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</si>
  <si>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</si>
  <si>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</si>
  <si>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</si>
  <si>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</si>
  <si>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</si>
  <si>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</si>
  <si>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</si>
  <si>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</si>
  <si>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</si>
  <si>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</si>
  <si>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</si>
  <si>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</si>
  <si>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</si>
  <si>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Board Name</t>
  </si>
  <si>
    <t>Planned Ventilation Projects 2022-23</t>
  </si>
  <si>
    <t>Ventilation Improvement Measure</t>
  </si>
  <si>
    <t>HEPA units deployed in portables</t>
  </si>
  <si>
    <t>Upgrade Site to have designed supply/return air systems.</t>
  </si>
  <si>
    <t>Duct sealing and other strategies to increase airflow delivery to intended occupied space.</t>
  </si>
  <si>
    <t>Ensure systems' performance are optimized (Recommissioning).</t>
  </si>
  <si>
    <t>Upgrade Site to have designed supply/return air systems c.w. A/C.</t>
  </si>
  <si>
    <t>Upgrade Site's existing hvac systems to improve performance of supply/return air systems.            Install A/C within spaces (gym &amp; or library) for cooling centres.                                                           Ensure systems' performance are optimized (Recommissioning).</t>
  </si>
  <si>
    <t>Upgrade a portion of Site to have designed supply/return air systems.                                                    Install A/C within spaces (gym &amp; or library) for cooling centres.                                                          Ensure systems' performance are optimized (Recommissioning).</t>
  </si>
  <si>
    <t xml:space="preserve">Install A/C within spaces (gym &amp; or library) for cooling centres.                                                           </t>
  </si>
  <si>
    <t>Upgrade a portion of Site to have designed supply/return air systems.                                                Duct sealing and other strategies to increase airflow delivery to intended occupied space.</t>
  </si>
  <si>
    <t>Upgrade a portion of Site to have designed supply/return air systems.                                             Duct sealing and other strategies to increase airflow delivery to intended occupied space.</t>
  </si>
  <si>
    <t xml:space="preserve">Upgrade Site to have designed supply/return air systems.                                                                         Install A/C within spaces (gym &amp; or library) for cooling centres.                                                                                                            </t>
  </si>
  <si>
    <t>Upgrade a portion of Site to have designed supply/return air systems.                                                    Install A/C within spaces (gym &amp; or library) for cooling centres.                                                                   Duct sealing and other strategies to increase airflow delivery to intended occupied space.</t>
  </si>
  <si>
    <t>Upgrade portion of  Site to have designed supply/return air systems c.w. A/C.</t>
  </si>
  <si>
    <t>Full Ventilation existing, A/C in gym &amp; library existing</t>
  </si>
  <si>
    <r>
      <rPr>
        <sz val="9"/>
        <rFont val="Century Gothic"/>
        <family val="2"/>
      </rPr>
      <t xml:space="preserve">Upgrade Site to have designed supply/return air systems c.w. A/C. </t>
    </r>
    <r>
      <rPr>
        <sz val="8"/>
        <rFont val="Century Gothic"/>
        <family val="2"/>
      </rPr>
      <t>(Deferred to 2023-Power Upgrades)</t>
    </r>
  </si>
  <si>
    <t>Upgrade a portion of Site to have designed supply/return air systems.                                                    Install A/C within spaces (gym &amp; or library) for cooling centres.                                                         Ensure systems' performance are optimized (Recommissioning).</t>
  </si>
  <si>
    <t>Install A/C within spaces (gym &amp; or library) for cooling centres.                                                          Ensure systems' performance are optimized (Recommissioning).</t>
  </si>
  <si>
    <t>Upgrade a portion of Site to have designed supply/return air systems.                                                    Install A/C within spaces (gym &amp; or library) for cooling centres.                                                                              New Windows throughout</t>
  </si>
  <si>
    <t xml:space="preserve">Install A/C within spaces (gym &amp; or library) for cooling centres.    </t>
  </si>
  <si>
    <t xml:space="preserve">Upgrade a portion of Site to have designed supply/return air systems c.w. A/C.                                    Install A/C within spaces (gym &amp; or library) for cooling centres.                                             </t>
  </si>
  <si>
    <t>Upgrade Site's existing hvac systems to improve performance of supply/return air systems.                                   Install A/C within spaces (gym &amp; or library) for cooling centres.                                                                    Ensure systems' performance are optimized (Recommissioning).</t>
  </si>
  <si>
    <t>Upgrade Site's existing hvac systems to improve performance of supply/return air systems.                                                       Install A/C within spaces (gym &amp; or library) for cooling centres.                                                                  Ensure systems' performance are optimized (Recommissioning).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</si>
</sst>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Red]\-&quot;$&quot;#,##0"/>
    <numFmt numFmtId="165" formatCode="&quot;$&quot;#,##0.00;[Red]\-&quot;$&quot;#,##0.00"/>
    <numFmt numFmtId="166" formatCode="_-* #,##0.00_-;\-* #,##0.00_-;_-* &quot;-&quot;??_-;_-@_-"/>
    <numFmt numFmtId="167" formatCode="&quot;$&quot;#,##0.0&quot;M&quot;"/>
    <numFmt numFmtId="168" formatCode="_-* #,##0_-;\-* #,##0_-;_-* &quot;-&quot;??_-;_-@_-"/>
    <numFmt numFmtId="169" formatCode="#,##0.00_ ;\-#,##0.00\ "/>
    <numFmt numFmtId="170" formatCode="#,##0.000"/>
  </numFmts>
  <fonts count="43">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1"/>
      <color theme="1"/>
      <name val="Calibri"/>
      <family val="2"/>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6"/>
      <color theme="1"/>
      <name val="Calibri"/>
      <family val="2"/>
      <scheme val="minor"/>
    </font>
    <font>
      <sz val="16"/>
      <color theme="1"/>
      <name val="Calibri"/>
      <family val="2"/>
      <scheme val="minor"/>
    </font>
    <font>
      <sz val="14"/>
      <color rgb="FF3F3F76"/>
      <name val="Calibri"/>
      <family val="2"/>
      <scheme val="minor"/>
    </font>
    <font>
      <b/>
      <sz val="14"/>
      <color rgb="FFC00000"/>
      <name val="Calibri"/>
      <family val="2"/>
      <scheme val="minor"/>
    </font>
    <font>
      <b/>
      <sz val="14"/>
      <color rgb="FFFA7D00"/>
      <name val="Calibri"/>
      <family val="2"/>
      <scheme val="minor"/>
    </font>
    <font>
      <sz val="16"/>
      <color rgb="FF3F3F76"/>
      <name val="Calibri"/>
      <family val="2"/>
      <scheme val="minor"/>
    </font>
    <font>
      <b/>
      <sz val="16"/>
      <color rgb="FFC00000"/>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
      <sz val="11"/>
      <color theme="1"/>
      <name val="Century Gothic"/>
      <family val="2"/>
    </font>
    <font>
      <sz val="10"/>
      <color theme="1"/>
      <name val="Century Gothic"/>
      <family val="2"/>
    </font>
    <font>
      <sz val="10"/>
      <name val="Century Gothic"/>
      <family val="2"/>
    </font>
    <font>
      <sz val="9"/>
      <name val="Century Gothic"/>
      <family val="2"/>
    </font>
    <font>
      <sz val="8"/>
      <name val="Century Gothic"/>
      <family val="2"/>
    </font>
  </fonts>
  <fills count="21">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
      <patternFill patternType="solid">
        <fgColor rgb="FFFFFFFF"/>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166" fontId="12" fillId="0" borderId="0" applyFont="0" applyFill="0" applyBorder="0" applyAlignment="0" applyProtection="0"/>
    <xf numFmtId="9" fontId="12" fillId="0" borderId="0" applyFont="0" applyFill="0" applyBorder="0" applyAlignment="0" applyProtection="0"/>
  </cellStyleXfs>
  <cellXfs count="174">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Border="1" applyAlignment="1">
      <alignment horizontal="center" vertical="center"/>
    </xf>
    <xf numFmtId="0" fontId="0" fillId="3" borderId="0" xfId="0" applyFill="1" applyBorder="1" applyAlignment="1">
      <alignment horizontal="left" vertical="center"/>
    </xf>
    <xf numFmtId="0" fontId="5" fillId="3" borderId="0" xfId="0" applyFont="1" applyFill="1" applyAlignment="1">
      <alignment vertical="center"/>
    </xf>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0" fillId="0" borderId="0" xfId="0" applyAlignment="1">
      <alignment horizontal="left"/>
    </xf>
    <xf numFmtId="0" fontId="6" fillId="9"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0" fillId="0" borderId="0" xfId="0" applyFont="1" applyAlignment="1">
      <alignment horizontal="center"/>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0" fillId="0" borderId="0" xfId="0" applyAlignment="1"/>
    <xf numFmtId="0" fontId="14" fillId="0" borderId="0" xfId="0" applyFont="1" applyAlignment="1">
      <alignment horizontal="center"/>
    </xf>
    <xf numFmtId="0" fontId="0" fillId="9" borderId="19" xfId="0" applyFill="1" applyBorder="1" applyAlignment="1">
      <alignment horizontal="center" vertical="center" wrapText="1"/>
    </xf>
    <xf numFmtId="164" fontId="0" fillId="9" borderId="2" xfId="0" applyNumberFormat="1" applyFill="1" applyBorder="1" applyAlignment="1">
      <alignment horizontal="center" vertical="center" wrapText="1"/>
    </xf>
    <xf numFmtId="165" fontId="0" fillId="9" borderId="15" xfId="0" applyNumberFormat="1" applyFill="1" applyBorder="1" applyAlignment="1">
      <alignment horizontal="center" vertical="center"/>
    </xf>
    <xf numFmtId="0" fontId="14" fillId="0" borderId="0" xfId="0" applyFont="1" applyAlignment="1">
      <alignment horizontal="center" vertical="center"/>
    </xf>
    <xf numFmtId="165" fontId="0" fillId="9" borderId="25" xfId="0" applyNumberFormat="1" applyFill="1" applyBorder="1" applyAlignment="1">
      <alignment vertical="center"/>
    </xf>
    <xf numFmtId="0" fontId="1" fillId="0" borderId="0" xfId="0" applyFont="1"/>
    <xf numFmtId="0" fontId="15"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vertical="center"/>
    </xf>
    <xf numFmtId="0" fontId="17" fillId="0" borderId="0" xfId="0" applyFont="1" applyAlignment="1">
      <alignment vertical="center" shrinkToFit="1"/>
    </xf>
    <xf numFmtId="0" fontId="18" fillId="12" borderId="0" xfId="0" applyFont="1" applyFill="1" applyAlignment="1">
      <alignment vertical="center" shrinkToFit="1"/>
    </xf>
    <xf numFmtId="0" fontId="17" fillId="3" borderId="0" xfId="0" applyFont="1" applyFill="1" applyAlignment="1">
      <alignment vertical="center" shrinkToFit="1"/>
    </xf>
    <xf numFmtId="0" fontId="0" fillId="0" borderId="0" xfId="0" applyAlignment="1">
      <alignment vertical="center" wrapText="1"/>
    </xf>
    <xf numFmtId="168" fontId="0" fillId="0" borderId="0" xfId="4" applyNumberFormat="1" applyFont="1" applyAlignment="1">
      <alignment vertical="center" wrapText="1"/>
    </xf>
    <xf numFmtId="165"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7" xfId="0" applyFont="1" applyFill="1" applyBorder="1" applyAlignment="1">
      <alignment horizontal="center" vertical="center"/>
    </xf>
    <xf numFmtId="0" fontId="20" fillId="0" borderId="0" xfId="0" applyFont="1"/>
    <xf numFmtId="0" fontId="9" fillId="3" borderId="3" xfId="0" applyFont="1" applyFill="1" applyBorder="1" applyAlignment="1">
      <alignment horizontal="left" vertical="center"/>
    </xf>
    <xf numFmtId="0" fontId="0" fillId="15" borderId="0" xfId="0" applyFill="1"/>
    <xf numFmtId="0" fontId="0" fillId="16" borderId="0" xfId="0" applyFill="1"/>
    <xf numFmtId="0" fontId="11" fillId="11" borderId="0" xfId="0" applyFont="1" applyFill="1" applyAlignment="1">
      <alignment horizontal="left" vertical="center" wrapText="1"/>
    </xf>
    <xf numFmtId="0" fontId="22" fillId="3" borderId="0" xfId="0" applyFont="1" applyFill="1"/>
    <xf numFmtId="0" fontId="23"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3" fontId="10" fillId="7" borderId="6" xfId="1" applyNumberFormat="1" applyBorder="1" applyAlignment="1">
      <alignment horizontal="center" vertical="center"/>
    </xf>
    <xf numFmtId="0" fontId="6" fillId="10" borderId="0" xfId="0" applyFont="1" applyFill="1" applyAlignment="1">
      <alignment horizontal="center" vertical="center" wrapText="1"/>
    </xf>
    <xf numFmtId="0" fontId="13" fillId="8" borderId="30" xfId="2" applyBorder="1"/>
    <xf numFmtId="0" fontId="0" fillId="0" borderId="24" xfId="0" applyBorder="1"/>
    <xf numFmtId="0" fontId="10" fillId="7" borderId="29" xfId="1" applyBorder="1"/>
    <xf numFmtId="0" fontId="0" fillId="0" borderId="26" xfId="0" applyBorder="1"/>
    <xf numFmtId="0" fontId="4" fillId="3" borderId="1" xfId="0" applyFont="1" applyFill="1" applyBorder="1" applyAlignment="1" applyProtection="1">
      <alignment vertical="center"/>
      <protection locked="0"/>
    </xf>
    <xf numFmtId="3" fontId="10" fillId="7" borderId="6" xfId="1" applyNumberFormat="1" applyAlignment="1">
      <alignment horizontal="center" vertical="center"/>
    </xf>
    <xf numFmtId="165" fontId="0" fillId="9" borderId="0" xfId="0" applyNumberFormat="1" applyFill="1" applyBorder="1" applyAlignment="1">
      <alignment horizontal="center" vertical="center" wrapText="1"/>
    </xf>
    <xf numFmtId="0" fontId="0" fillId="18" borderId="0" xfId="0" applyFill="1" applyAlignment="1">
      <alignment horizontal="center"/>
    </xf>
    <xf numFmtId="169" fontId="13" fillId="8" borderId="21" xfId="4" applyNumberFormat="1" applyFont="1" applyFill="1" applyBorder="1" applyAlignment="1">
      <alignment horizontal="center" vertical="center"/>
    </xf>
    <xf numFmtId="170" fontId="10" fillId="7" borderId="6" xfId="1" applyNumberFormat="1" applyAlignment="1">
      <alignment horizontal="center" vertical="center"/>
    </xf>
    <xf numFmtId="0" fontId="4" fillId="10" borderId="0" xfId="0" applyFont="1" applyFill="1" applyAlignment="1">
      <alignment horizontal="left" vertical="center"/>
    </xf>
    <xf numFmtId="0" fontId="2" fillId="0" borderId="0" xfId="0" applyFont="1" applyAlignment="1">
      <alignment horizontal="left" vertical="center"/>
    </xf>
    <xf numFmtId="0" fontId="7" fillId="12" borderId="10" xfId="0" applyFont="1" applyFill="1" applyBorder="1" applyAlignment="1">
      <alignment horizontal="left" vertical="center"/>
    </xf>
    <xf numFmtId="0" fontId="7" fillId="11" borderId="14" xfId="0" applyFont="1" applyFill="1" applyBorder="1" applyAlignment="1">
      <alignment horizontal="center"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7" fillId="12" borderId="0" xfId="0" applyFont="1" applyFill="1" applyAlignment="1">
      <alignment horizontal="center" vertical="center"/>
    </xf>
    <xf numFmtId="0" fontId="7" fillId="12" borderId="0" xfId="0" applyFont="1" applyFill="1" applyAlignment="1">
      <alignment horizontal="center"/>
    </xf>
    <xf numFmtId="0" fontId="2" fillId="0" borderId="0" xfId="0" applyFont="1"/>
    <xf numFmtId="0" fontId="4" fillId="0" borderId="0" xfId="0" applyFont="1" applyAlignment="1">
      <alignment horizontal="left" vertical="center"/>
    </xf>
    <xf numFmtId="0" fontId="4" fillId="0" borderId="0" xfId="0" applyFont="1"/>
    <xf numFmtId="0" fontId="4" fillId="9" borderId="0" xfId="0" applyFont="1" applyFill="1" applyAlignment="1">
      <alignment horizontal="left" vertical="center"/>
    </xf>
    <xf numFmtId="0" fontId="2" fillId="9" borderId="0" xfId="0" applyFont="1" applyFill="1"/>
    <xf numFmtId="0" fontId="28" fillId="0" borderId="0" xfId="0" applyFont="1" applyAlignment="1">
      <alignment horizontal="center" vertical="center"/>
    </xf>
    <xf numFmtId="0" fontId="2" fillId="0" borderId="0" xfId="0" applyFont="1" applyAlignment="1">
      <alignment horizontal="left"/>
    </xf>
    <xf numFmtId="0" fontId="4" fillId="0" borderId="2" xfId="0" applyFont="1" applyBorder="1" applyAlignment="1">
      <alignment horizontal="left" vertical="center"/>
    </xf>
    <xf numFmtId="0" fontId="2" fillId="0" borderId="2" xfId="0" applyFont="1" applyBorder="1"/>
    <xf numFmtId="167" fontId="29" fillId="8" borderId="6" xfId="2" applyNumberFormat="1" applyFont="1" applyAlignment="1">
      <alignment vertical="center"/>
    </xf>
    <xf numFmtId="0" fontId="4" fillId="0" borderId="0" xfId="0" applyFont="1" applyAlignment="1">
      <alignment vertical="top"/>
    </xf>
    <xf numFmtId="1" fontId="27" fillId="7" borderId="6" xfId="1" applyNumberFormat="1" applyFont="1"/>
    <xf numFmtId="9" fontId="27" fillId="14" borderId="6" xfId="5" applyNumberFormat="1" applyFont="1" applyFill="1" applyBorder="1"/>
    <xf numFmtId="0" fontId="27" fillId="7" borderId="28" xfId="1" applyFont="1" applyBorder="1"/>
    <xf numFmtId="0" fontId="25" fillId="0" borderId="0" xfId="0" applyFont="1" applyAlignment="1">
      <alignment horizontal="left" vertical="center"/>
    </xf>
    <xf numFmtId="0" fontId="26" fillId="0" borderId="0" xfId="0" applyFont="1"/>
    <xf numFmtId="0" fontId="25" fillId="9" borderId="0" xfId="0" applyFont="1" applyFill="1" applyAlignment="1">
      <alignment horizontal="left" vertical="center"/>
    </xf>
    <xf numFmtId="0" fontId="26" fillId="9" borderId="0" xfId="0" applyFont="1" applyFill="1"/>
    <xf numFmtId="0" fontId="30" fillId="7" borderId="6" xfId="1" applyFont="1" applyAlignment="1">
      <alignment horizontal="left" vertical="center"/>
    </xf>
    <xf numFmtId="0" fontId="31" fillId="0" borderId="0" xfId="0" applyFont="1" applyAlignment="1">
      <alignment horizontal="center" vertical="center"/>
    </xf>
    <xf numFmtId="0" fontId="26" fillId="0" borderId="0" xfId="0" applyFont="1" applyAlignment="1">
      <alignment horizontal="left"/>
    </xf>
    <xf numFmtId="0" fontId="30" fillId="7" borderId="6" xfId="1" applyNumberFormat="1" applyFont="1" applyAlignment="1">
      <alignment horizontal="left" vertical="top" wrapText="1"/>
    </xf>
    <xf numFmtId="0" fontId="4" fillId="9"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xf>
    <xf numFmtId="0" fontId="11" fillId="17" borderId="33" xfId="0" applyFont="1" applyFill="1" applyBorder="1" applyAlignment="1">
      <alignment horizontal="left"/>
    </xf>
    <xf numFmtId="0" fontId="11" fillId="17" borderId="34" xfId="0" applyFont="1" applyFill="1" applyBorder="1" applyAlignment="1">
      <alignment wrapText="1"/>
    </xf>
    <xf numFmtId="0" fontId="0" fillId="19" borderId="35" xfId="0" applyFill="1" applyBorder="1" applyAlignment="1">
      <alignment horizontal="center"/>
    </xf>
    <xf numFmtId="0" fontId="9" fillId="9" borderId="35" xfId="1" applyNumberFormat="1" applyFont="1" applyFill="1" applyBorder="1" applyAlignment="1">
      <alignment horizontal="left" vertical="top" wrapText="1"/>
    </xf>
    <xf numFmtId="0" fontId="9" fillId="9" borderId="35" xfId="0" applyFont="1" applyFill="1" applyBorder="1" applyAlignment="1">
      <alignment wrapText="1"/>
    </xf>
    <xf numFmtId="0" fontId="32" fillId="9" borderId="35" xfId="0" applyFont="1" applyFill="1" applyBorder="1" applyAlignment="1">
      <alignment wrapText="1"/>
    </xf>
    <xf numFmtId="0" fontId="8" fillId="9" borderId="35" xfId="1" applyNumberFormat="1" applyFont="1" applyFill="1" applyBorder="1" applyAlignment="1">
      <alignment horizontal="left" vertical="top" wrapText="1"/>
    </xf>
    <xf numFmtId="0" fontId="21" fillId="9" borderId="35" xfId="0" applyFont="1" applyFill="1" applyBorder="1" applyAlignment="1">
      <alignment horizontal="left" vertical="center" wrapText="1"/>
    </xf>
    <xf numFmtId="0" fontId="21" fillId="9" borderId="35" xfId="0" applyFont="1" applyFill="1" applyBorder="1" applyAlignment="1">
      <alignment wrapText="1"/>
    </xf>
    <xf numFmtId="0" fontId="33" fillId="9" borderId="35" xfId="0" applyFont="1" applyFill="1" applyBorder="1" applyAlignment="1">
      <alignment wrapText="1"/>
    </xf>
    <xf numFmtId="0" fontId="36" fillId="9" borderId="35" xfId="0" applyFont="1" applyFill="1" applyBorder="1" applyAlignment="1">
      <alignment wrapText="1"/>
    </xf>
    <xf numFmtId="0" fontId="37" fillId="9" borderId="35" xfId="0" applyFont="1" applyFill="1" applyBorder="1" applyAlignment="1">
      <alignment vertical="center" wrapText="1"/>
    </xf>
    <xf numFmtId="0" fontId="0" fillId="19" borderId="36" xfId="0" applyFill="1" applyBorder="1" applyAlignment="1">
      <alignment horizontal="center"/>
    </xf>
    <xf numFmtId="0" fontId="0" fillId="0" borderId="37" xfId="0" applyBorder="1" applyAlignment="1">
      <alignment wrapText="1"/>
    </xf>
    <xf numFmtId="0" fontId="38" fillId="0" borderId="38" xfId="0" applyFont="1" applyBorder="1" applyAlignment="1">
      <alignment horizontal="left" vertical="center"/>
    </xf>
    <xf numFmtId="0" fontId="40" fillId="0" borderId="38" xfId="1" applyNumberFormat="1" applyFont="1" applyFill="1" applyBorder="1" applyAlignment="1">
      <alignment horizontal="left" vertical="center" wrapText="1"/>
    </xf>
    <xf numFmtId="0" fontId="38" fillId="0" borderId="38" xfId="0" applyFont="1" applyBorder="1" applyAlignment="1">
      <alignment vertical="center"/>
    </xf>
    <xf numFmtId="0" fontId="39" fillId="0" borderId="38" xfId="0" applyFont="1" applyBorder="1" applyAlignment="1">
      <alignment horizontal="left" vertical="center"/>
    </xf>
    <xf numFmtId="0" fontId="7" fillId="11" borderId="39" xfId="0" applyFont="1" applyFill="1" applyBorder="1" applyAlignment="1">
      <alignment horizontal="left" vertical="center" wrapText="1"/>
    </xf>
    <xf numFmtId="0" fontId="7" fillId="11" borderId="40" xfId="0" applyFont="1" applyFill="1" applyBorder="1" applyAlignment="1">
      <alignment horizontal="left" vertical="center" wrapText="1"/>
    </xf>
    <xf numFmtId="0" fontId="7" fillId="11" borderId="40" xfId="0" applyFont="1" applyFill="1" applyBorder="1" applyAlignment="1">
      <alignment horizontal="center" vertical="center" wrapText="1"/>
    </xf>
    <xf numFmtId="0" fontId="7" fillId="11" borderId="41" xfId="0" applyFont="1" applyFill="1" applyBorder="1" applyAlignment="1">
      <alignment horizontal="center" vertical="center" wrapText="1"/>
    </xf>
    <xf numFmtId="0" fontId="38" fillId="0" borderId="42" xfId="0" applyFont="1" applyBorder="1" applyAlignment="1">
      <alignment horizontal="left" vertical="center"/>
    </xf>
    <xf numFmtId="0" fontId="38" fillId="0" borderId="43" xfId="0" applyFont="1" applyBorder="1" applyAlignment="1">
      <alignment horizontal="center" vertical="center"/>
    </xf>
    <xf numFmtId="0" fontId="38" fillId="0" borderId="44" xfId="0" applyFont="1" applyBorder="1" applyAlignment="1">
      <alignment horizontal="left" vertical="center"/>
    </xf>
    <xf numFmtId="0" fontId="38" fillId="0" borderId="45" xfId="0" applyFont="1" applyBorder="1" applyAlignment="1">
      <alignment horizontal="left" vertical="center"/>
    </xf>
    <xf numFmtId="0" fontId="38" fillId="0" borderId="45" xfId="0" applyFont="1" applyBorder="1" applyAlignment="1">
      <alignment vertical="center"/>
    </xf>
    <xf numFmtId="0" fontId="38" fillId="0" borderId="46" xfId="0" applyFont="1" applyBorder="1" applyAlignment="1">
      <alignment horizontal="center" vertical="center"/>
    </xf>
    <xf numFmtId="0" fontId="39" fillId="0" borderId="38" xfId="0" applyFont="1" applyBorder="1" applyAlignment="1">
      <alignment horizontal="left" vertical="center" wrapText="1"/>
    </xf>
    <xf numFmtId="0" fontId="40" fillId="0" borderId="45" xfId="1" applyNumberFormat="1" applyFont="1" applyFill="1" applyBorder="1" applyAlignment="1">
      <alignment horizontal="left" vertical="center" wrapText="1"/>
    </xf>
    <xf numFmtId="0" fontId="38" fillId="20" borderId="38" xfId="0" applyFont="1" applyFill="1" applyBorder="1" applyAlignment="1">
      <alignment horizontal="left" vertical="center"/>
    </xf>
    <xf numFmtId="0" fontId="38" fillId="0" borderId="47" xfId="0" applyFont="1" applyBorder="1" applyAlignment="1">
      <alignment horizontal="left" vertical="center"/>
    </xf>
    <xf numFmtId="0" fontId="38" fillId="0" borderId="48" xfId="0" applyFont="1" applyBorder="1" applyAlignment="1">
      <alignment horizontal="left" vertical="center"/>
    </xf>
    <xf numFmtId="0" fontId="38" fillId="0" borderId="48" xfId="0" applyFont="1" applyBorder="1" applyAlignment="1">
      <alignment vertical="center"/>
    </xf>
    <xf numFmtId="0" fontId="38" fillId="0" borderId="49" xfId="0" applyFont="1" applyBorder="1" applyAlignment="1">
      <alignment horizontal="center" vertical="center"/>
    </xf>
    <xf numFmtId="0" fontId="0" fillId="4" borderId="0" xfId="0" applyFill="1" applyAlignment="1">
      <alignment horizontal="center"/>
    </xf>
    <xf numFmtId="0" fontId="21" fillId="0" borderId="0" xfId="0" applyFont="1" applyAlignment="1">
      <alignment horizontal="center" vertical="center" wrapText="1"/>
    </xf>
    <xf numFmtId="0" fontId="0" fillId="0" borderId="0" xfId="0" applyAlignment="1">
      <alignment horizontal="center"/>
    </xf>
    <xf numFmtId="0" fontId="24" fillId="0" borderId="0" xfId="0" applyFont="1" applyAlignment="1">
      <alignment horizontal="center" wrapText="1"/>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7" borderId="31" xfId="0" applyFont="1" applyFill="1" applyBorder="1" applyAlignment="1">
      <alignment horizontal="center"/>
    </xf>
    <xf numFmtId="0" fontId="7" fillId="17" borderId="32" xfId="0" applyFont="1" applyFill="1" applyBorder="1" applyAlignment="1">
      <alignment horizontal="center"/>
    </xf>
    <xf numFmtId="0" fontId="11" fillId="12" borderId="22" xfId="3" applyFont="1" applyFill="1" applyBorder="1" applyAlignment="1">
      <alignment horizontal="center"/>
    </xf>
    <xf numFmtId="0" fontId="11" fillId="12" borderId="23" xfId="3"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23">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FFF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342900</xdr:colOff>
      <xdr:row>1</xdr:row>
      <xdr:rowOff>55564</xdr:rowOff>
    </xdr:from>
    <xdr:to>
      <xdr:col>7</xdr:col>
      <xdr:colOff>203201</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057400" y="255589"/>
          <a:ext cx="5480051" cy="670717"/>
          <a:chOff x="2336185" y="239714"/>
          <a:chExt cx="4286476"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74161" y="239714"/>
            <a:ext cx="4248500"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Trillium Lakelands District School Board</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381249"/>
          <a:ext cx="7962900" cy="5943600"/>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Measures to help reduce transmission risk in indoor settings</a:t>
            </a:r>
            <a:endParaRPr lang="en-CA" sz="1100">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79620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Upgrade Sites without supplied air to have designed supply/return air systems.</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Increase percentage of outdoor air within supply air systems to maximum amount (minimum 25% OA Damper positon) system permits while being able to maintain occupant comfort.</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Employ duct sealing and other strategies to increase airflow delivery to intended occupied space.</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Ensure systems' performance are optimized.</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56091</xdr:colOff>
      <xdr:row>6</xdr:row>
      <xdr:rowOff>105834</xdr:rowOff>
    </xdr:from>
    <xdr:to>
      <xdr:col>13</xdr:col>
      <xdr:colOff>539750</xdr:colOff>
      <xdr:row>31</xdr:row>
      <xdr:rowOff>44450</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21905" y="1290921"/>
          <a:ext cx="9521333" cy="4368849"/>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57911" y="82550"/>
          <a:ext cx="9244938" cy="790523"/>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Trillium Lakelands District School Board</a:t>
          </a:fld>
          <a:endParaRPr lang="en-CA" sz="1800" b="1" cap="small" baseline="0">
            <a:solidFill>
              <a:schemeClr val="bg1"/>
            </a:solidFill>
          </a:endParaRPr>
        </a:p>
      </xdr:txBody>
    </xdr:sp>
    <xdr:clientData/>
  </xdr:twoCellAnchor>
  <xdr:twoCellAnchor>
    <xdr:from>
      <xdr:col>1</xdr:col>
      <xdr:colOff>366530</xdr:colOff>
      <xdr:row>9</xdr:row>
      <xdr:rowOff>149817</xdr:rowOff>
    </xdr:from>
    <xdr:to>
      <xdr:col>6</xdr:col>
      <xdr:colOff>420872</xdr:colOff>
      <xdr:row>12</xdr:row>
      <xdr:rowOff>73322</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21268" y="1932986"/>
          <a:ext cx="3653906" cy="488359"/>
          <a:chOff x="2215893" y="1949450"/>
          <a:chExt cx="2535132"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3" y="1949450"/>
            <a:ext cx="2535132"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763944" y="2378991"/>
            <a:ext cx="920736" cy="294996"/>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$10,900,002.1M</a:t>
            </a:fld>
            <a:endParaRPr lang="en-CA" sz="1400" b="1">
              <a:solidFill>
                <a:schemeClr val="tx2">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680262" y="2888659"/>
          <a:ext cx="3898678" cy="466432"/>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30</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139920" y="2894455"/>
          <a:ext cx="4307807" cy="443355"/>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10</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487104</xdr:colOff>
      <xdr:row>9</xdr:row>
      <xdr:rowOff>87199</xdr:rowOff>
    </xdr:from>
    <xdr:to>
      <xdr:col>3</xdr:col>
      <xdr:colOff>391855</xdr:colOff>
      <xdr:row>10</xdr:row>
      <xdr:rowOff>77673</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752918" y="1803914"/>
          <a:ext cx="1411030" cy="167683"/>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2020-21/2021-22</a:t>
          </a:r>
          <a:endParaRPr lang="en-CA" sz="1050" b="1">
            <a:solidFill>
              <a:schemeClr val="bg1"/>
            </a:solidFill>
          </a:endParaRP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35</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135111" y="3455073"/>
          <a:ext cx="4187206" cy="459960"/>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10</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88015" y="4967350"/>
          <a:ext cx="6585768" cy="604799"/>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1020</a:t>
            </a:fld>
            <a:endParaRPr lang="en-CA" sz="1400" b="1">
              <a:solidFill>
                <a:schemeClr val="bg1"/>
              </a:solidFill>
            </a:endParaRPr>
          </a:p>
        </xdr:txBody>
      </xdr:sp>
    </xdr:grpSp>
    <xdr:clientData/>
  </xdr:twoCellAnchor>
  <xdr:twoCellAnchor>
    <xdr:from>
      <xdr:col>6</xdr:col>
      <xdr:colOff>400050</xdr:colOff>
      <xdr:row>17</xdr:row>
      <xdr:rowOff>171450</xdr:rowOff>
    </xdr:from>
    <xdr:to>
      <xdr:col>7</xdr:col>
      <xdr:colOff>133350</xdr:colOff>
      <xdr:row>19</xdr:row>
      <xdr:rowOff>47625</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276725" y="3495675"/>
          <a:ext cx="457200" cy="257175"/>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70%</a:t>
          </a:fld>
          <a:endParaRPr lang="en-CA" sz="1200" b="1">
            <a:solidFill>
              <a:schemeClr val="tx1"/>
            </a:solidFill>
          </a:endParaRPr>
        </a:p>
      </xdr:txBody>
    </xdr:sp>
    <xdr:clientData/>
  </xdr:twoCellAnchor>
  <xdr:twoCellAnchor>
    <xdr:from>
      <xdr:col>12</xdr:col>
      <xdr:colOff>539749</xdr:colOff>
      <xdr:row>17</xdr:row>
      <xdr:rowOff>149225</xdr:rowOff>
    </xdr:from>
    <xdr:to>
      <xdr:col>13</xdr:col>
      <xdr:colOff>352424</xdr:colOff>
      <xdr:row>19</xdr:row>
      <xdr:rowOff>47625</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759824" y="3473450"/>
          <a:ext cx="5365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20%</a:t>
          </a:fld>
          <a:endParaRPr lang="en-CA" sz="1200" b="1">
            <a:solidFill>
              <a:schemeClr val="tx1"/>
            </a:solidFill>
          </a:endParaRPr>
        </a:p>
      </xdr:txBody>
    </xdr:sp>
    <xdr:clientData/>
  </xdr:twoCellAnchor>
  <xdr:twoCellAnchor>
    <xdr:from>
      <xdr:col>7</xdr:col>
      <xdr:colOff>566409</xdr:colOff>
      <xdr:row>9</xdr:row>
      <xdr:rowOff>145017</xdr:rowOff>
    </xdr:from>
    <xdr:to>
      <xdr:col>13</xdr:col>
      <xdr:colOff>409795</xdr:colOff>
      <xdr:row>12</xdr:row>
      <xdr:rowOff>84397</xdr:rowOff>
    </xdr:to>
    <xdr:grpSp>
      <xdr:nvGrpSpPr>
        <xdr:cNvPr id="32" name="Group 31">
          <a:extLst>
            <a:ext uri="{FF2B5EF4-FFF2-40B4-BE49-F238E27FC236}">
              <a16:creationId xmlns:a16="http://schemas.microsoft.com/office/drawing/2014/main" id="{2C9CE2B0-3BF8-4ADC-AFC9-4A8E80A4B37F}"/>
            </a:ext>
            <a:ext uri="{C183D7F6-B498-43B3-948B-1728B52AA6E4}">
              <adec:decorative xmlns:adec="http://schemas.microsoft.com/office/drawing/2017/decorative" val="1"/>
            </a:ext>
          </a:extLst>
        </xdr:cNvPr>
        <xdr:cNvGrpSpPr/>
      </xdr:nvGrpSpPr>
      <xdr:grpSpPr>
        <a:xfrm>
          <a:off x="5140624" y="1928186"/>
          <a:ext cx="4162863" cy="504234"/>
          <a:chOff x="2226119" y="1949450"/>
          <a:chExt cx="2746048"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226119" y="1949450"/>
            <a:ext cx="2746048"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9">
        <xdr:nvSpPr>
          <xdr:cNvPr id="40" name="TextBox 39">
            <a:extLst>
              <a:ext uri="{FF2B5EF4-FFF2-40B4-BE49-F238E27FC236}">
                <a16:creationId xmlns:a16="http://schemas.microsoft.com/office/drawing/2014/main" id="{0C57F5A4-F2B0-4F94-9BB6-7E7DF77672AB}"/>
              </a:ext>
            </a:extLst>
          </xdr:cNvPr>
          <xdr:cNvSpPr txBox="1"/>
        </xdr:nvSpPr>
        <xdr:spPr>
          <a:xfrm>
            <a:off x="3934255" y="2321355"/>
            <a:ext cx="681353" cy="392419"/>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$2,950,000.9M</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2022-23</a:t>
          </a:r>
          <a:endParaRPr lang="en-CA" sz="105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6</xdr:col>
      <xdr:colOff>152400</xdr:colOff>
      <xdr:row>16</xdr:row>
      <xdr:rowOff>104774</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104775" y="95250"/>
          <a:ext cx="7219950" cy="4686299"/>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676275</xdr:colOff>
      <xdr:row>1</xdr:row>
      <xdr:rowOff>638175</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28575</xdr:rowOff>
    </xdr:from>
    <xdr:to>
      <xdr:col>4</xdr:col>
      <xdr:colOff>1060450</xdr:colOff>
      <xdr:row>1</xdr:row>
      <xdr:rowOff>396875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860550" y="212725"/>
          <a:ext cx="419735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Trillium Lakelands District School Board</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K56" totalsRowCount="1" headerRowDxfId="22" dataDxfId="21">
  <autoFilter ref="A5:K55" xr:uid="{2A565CC2-0D5F-4CE8-80FF-539C60E8AD36}"/>
  <tableColumns count="11">
    <tableColumn id="1" xr3:uid="{A9CAB48F-4ED3-4393-BD42-A44E1BCC09AD}" name="Name of School Facility"/>
    <tableColumn id="2" xr3:uid="{9810C622-DB9C-4222-852B-9DFB26916BCD}" name="Building ID"/>
    <tableColumn id="3" xr3:uid="{824B94AA-6AF0-457D-91C8-967BB2972B88}" name="Type of School Facility Ventilation" dataDxfId="20" totalsRowDxfId="19"/>
    <tableColumn id="4" xr3:uid="{971F9387-6B2F-4FCE-AE69-30E48A085B27}" name="Ventilation assessed " dataDxfId="18" totalsRowDxfId="17"/>
    <tableColumn id="5" xr3:uid="{1FE63AEF-B1BE-46F6-8CFC-5661EBF6328E}" name="Running ventilation systems longer" dataDxfId="16" totalsRowDxfId="15"/>
    <tableColumn id="6" xr3:uid="{3CAB1762-5555-4B9B-B61D-39BDCF2528F1}" name="Higher grade filters installed" dataDxfId="14" totalsRowDxfId="13"/>
    <tableColumn id="7" xr3:uid="{56A72B1A-802C-409A-9309-5BE04DCF3E58}" name="Increased frequency of filter changes" dataDxfId="12" totalsRowDxfId="11"/>
    <tableColumn id="8" xr3:uid="{13FB0FA1-B62E-4E55-9B39-65565BE097E6}" name="Increased fresh air intake (windows and/or mechanical ventilation systems)" dataDxfId="10" totalsRowDxfId="9"/>
    <tableColumn id="10" xr3:uid="{FD69C0EB-9B34-4CD6-B72D-78970B1FE525}" name="HEPA units deployed in portables, as needed " dataDxfId="8" totalsRowDxfId="7"/>
    <tableColumn id="11" xr3:uid="{B0F1D5F8-14E6-41CB-8BD4-B8EDB20C72E7}" name="Standalone HEPA filter units in place" totalsRowFunction="custom" dataDxfId="6" totalsRowDxfId="5">
      <totalsRowFormula>SUM(J6:J55)</totalsRowFormula>
    </tableColumn>
    <tableColumn id="12" xr3:uid="{B33F2A49-E183-4E4C-987D-8809AF03C25D}" name="Board ID" dataDxfId="4" totalsRow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E2:AE5" totalsRowShown="0" headerRowDxfId="2" dataDxfId="1">
  <autoFilter ref="AE2:AE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I37"/>
  <sheetViews>
    <sheetView showGridLines="0" showRowColHeaders="0" tabSelected="1" zoomScaleNormal="100" workbookViewId="0">
      <selection activeCell="B2" sqref="B2:H2"/>
    </sheetView>
  </sheetViews>
  <sheetFormatPr defaultColWidth="0" defaultRowHeight="15" zeroHeight="1"/>
  <cols>
    <col min="1" max="1" width="8.85546875" customWidth="1"/>
    <col min="2" max="8" width="16.85546875" customWidth="1"/>
    <col min="9" max="9" width="8.85546875" customWidth="1"/>
    <col min="10" max="16384" width="8.85546875" hidden="1"/>
  </cols>
  <sheetData>
    <row r="1" spans="1:8" ht="15.75">
      <c r="A1" s="46" t="s">
        <v>52</v>
      </c>
    </row>
    <row r="2" spans="1:8" ht="60.75" customHeight="1">
      <c r="B2" s="148"/>
      <c r="C2" s="148"/>
      <c r="D2" s="148"/>
      <c r="E2" s="148"/>
      <c r="F2" s="148"/>
      <c r="G2" s="148"/>
      <c r="H2" s="148"/>
    </row>
    <row r="3" spans="1:8" ht="15" customHeight="1">
      <c r="A3" s="42"/>
    </row>
    <row r="4" spans="1:8" ht="39.950000000000003" customHeight="1">
      <c r="B4" s="149" t="s">
        <v>74</v>
      </c>
      <c r="C4" s="149"/>
      <c r="D4" s="149"/>
      <c r="E4" s="149"/>
      <c r="F4" s="149"/>
      <c r="G4" s="149"/>
      <c r="H4" s="149"/>
    </row>
    <row r="5" spans="1:8" ht="39.950000000000003" customHeight="1">
      <c r="B5" s="149"/>
      <c r="C5" s="149"/>
      <c r="D5" s="149"/>
      <c r="E5" s="149"/>
      <c r="F5" s="149"/>
      <c r="G5" s="149"/>
      <c r="H5" s="149"/>
    </row>
    <row r="6" spans="1:8" ht="5.0999999999999996" customHeight="1"/>
    <row r="7" spans="1:8" ht="45.95" customHeight="1">
      <c r="A7" s="43"/>
      <c r="B7" s="44"/>
      <c r="C7" s="150"/>
      <c r="D7" s="150"/>
      <c r="E7" s="150"/>
      <c r="F7" s="150"/>
      <c r="G7" s="150"/>
    </row>
    <row r="8" spans="1:8">
      <c r="A8" s="44"/>
      <c r="B8" s="44"/>
    </row>
    <row r="9" spans="1:8">
      <c r="A9" s="44"/>
      <c r="B9" s="44"/>
    </row>
    <row r="10" spans="1:8">
      <c r="A10" s="44"/>
      <c r="B10" s="44"/>
    </row>
    <row r="11" spans="1:8">
      <c r="A11" s="43"/>
      <c r="B11" s="44"/>
    </row>
    <row r="12" spans="1:8">
      <c r="A12" s="44"/>
      <c r="B12" s="44"/>
    </row>
    <row r="13" spans="1:8">
      <c r="A13" s="44"/>
      <c r="B13" s="44"/>
    </row>
    <row r="14" spans="1:8">
      <c r="A14" s="44"/>
      <c r="B14" s="44"/>
    </row>
    <row r="15" spans="1:8">
      <c r="A15" s="44"/>
      <c r="B15" s="44"/>
    </row>
    <row r="16" spans="1:8"/>
    <row r="17"/>
    <row r="18"/>
    <row r="19"/>
    <row r="20"/>
    <row r="21"/>
    <row r="22"/>
    <row r="23"/>
    <row r="24"/>
    <row r="25"/>
    <row r="26"/>
    <row r="27"/>
    <row r="28"/>
    <row r="29"/>
    <row r="30"/>
    <row r="31"/>
    <row r="32"/>
    <row r="33"/>
    <row r="34"/>
    <row r="35"/>
    <row r="36"/>
    <row r="37"/>
  </sheetData>
  <sheetProtection algorithmName="SHA-512" hashValue="92QWlL1750Usi0F8Hmk0JDXz6iJgaClT9KHHMqjFZg/oy2m78XQr2CQfDR5iK+kKkvLrvQxJku8RVVYanAs/RA==" saltValue="DUEp0kvEusbJkSZc5DSvtQ==" spinCount="100000" sheet="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pageSetUpPr fitToPage="1"/>
  </sheetPr>
  <dimension ref="A1:XFC33"/>
  <sheetViews>
    <sheetView zoomScale="86" zoomScaleNormal="86" workbookViewId="0">
      <selection sqref="A1:A1048576"/>
    </sheetView>
  </sheetViews>
  <sheetFormatPr defaultColWidth="0" defaultRowHeight="15" zeroHeight="1"/>
  <cols>
    <col min="1" max="1" width="3.85546875" style="1" customWidth="1"/>
    <col min="2" max="13" width="10.85546875" style="1" customWidth="1"/>
    <col min="14" max="14" width="9.140625" style="1" customWidth="1"/>
    <col min="15" max="15" width="3.85546875" style="1" customWidth="1"/>
    <col min="16" max="5704" width="0" style="1" hidden="1" customWidth="1"/>
    <col min="5705" max="16383" width="8.85546875" style="1" hidden="1"/>
    <col min="16384" max="16384" width="8.140625" style="1" hidden="1"/>
  </cols>
  <sheetData>
    <row r="1" spans="1:2" ht="15.75">
      <c r="A1" s="46" t="s">
        <v>69</v>
      </c>
    </row>
    <row r="2" spans="1:2" ht="15.75">
      <c r="A2" s="45"/>
    </row>
    <row r="3" spans="1:2"/>
    <row r="4" spans="1:2" ht="20.25" customHeight="1"/>
    <row r="5" spans="1:2">
      <c r="A5" s="2"/>
      <c r="B5" s="2"/>
    </row>
    <row r="6" spans="1:2">
      <c r="A6" s="2"/>
      <c r="B6" s="2"/>
    </row>
    <row r="7" spans="1:2">
      <c r="A7" s="2"/>
      <c r="B7" s="2"/>
    </row>
    <row r="8" spans="1:2">
      <c r="A8" s="2"/>
      <c r="B8" s="2"/>
    </row>
    <row r="9" spans="1:2">
      <c r="A9" s="2"/>
      <c r="B9" s="2"/>
    </row>
    <row r="10" spans="1:2">
      <c r="A10" s="2"/>
      <c r="B10" s="2"/>
    </row>
    <row r="11" spans="1:2">
      <c r="A11" s="2"/>
      <c r="B11" s="2"/>
    </row>
    <row r="12" spans="1:2">
      <c r="A12" s="2"/>
      <c r="B12" s="2"/>
    </row>
    <row r="13" spans="1:2">
      <c r="A13" s="2"/>
      <c r="B13" s="2"/>
    </row>
    <row r="14" spans="1:2"/>
    <row r="15" spans="1:2"/>
    <row r="16" spans="1:2"/>
    <row r="17"/>
    <row r="18"/>
    <row r="19"/>
    <row r="20"/>
    <row r="21"/>
    <row r="22"/>
    <row r="23"/>
    <row r="24"/>
    <row r="25"/>
    <row r="26"/>
    <row r="27"/>
    <row r="28"/>
    <row r="29"/>
    <row r="30"/>
    <row r="31"/>
    <row r="32"/>
    <row r="33" spans="2:14" ht="27.75" hidden="1" customHeight="1">
      <c r="B33" s="151"/>
      <c r="C33" s="151"/>
      <c r="D33" s="151"/>
      <c r="E33" s="151"/>
      <c r="F33" s="151"/>
      <c r="G33" s="151"/>
      <c r="H33" s="151"/>
      <c r="I33" s="151"/>
      <c r="J33" s="151"/>
      <c r="K33" s="151"/>
      <c r="L33" s="151"/>
      <c r="M33" s="151"/>
      <c r="N33" s="151"/>
    </row>
  </sheetData>
  <sheetProtection sheet="1" objects="1" scenarios="1"/>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4"/>
    <pageSetUpPr fitToPage="1"/>
  </sheetPr>
  <dimension ref="A1:XFC26"/>
  <sheetViews>
    <sheetView showGridLines="0" showRowColHeaders="0" zoomScaleNormal="100" workbookViewId="0">
      <selection activeCell="D5" sqref="D5"/>
    </sheetView>
  </sheetViews>
  <sheetFormatPr defaultColWidth="0" defaultRowHeight="15" zeroHeight="1"/>
  <cols>
    <col min="1" max="1" width="3.85546875" style="1" customWidth="1"/>
    <col min="2" max="3" width="15.5703125" style="1" customWidth="1"/>
    <col min="4" max="4" width="36.85546875" style="1" customWidth="1"/>
    <col min="5" max="5" width="21.42578125" style="1" customWidth="1"/>
    <col min="6" max="6" width="12.7109375" style="1" customWidth="1"/>
    <col min="7" max="7" width="6.42578125" style="1" customWidth="1"/>
    <col min="8" max="8" width="3.85546875" style="2" hidden="1"/>
    <col min="9" max="9" width="3.5703125" style="2" hidden="1"/>
    <col min="10" max="10" width="19.42578125" style="2" hidden="1"/>
    <col min="11" max="16380" width="6.140625" style="1" hidden="1"/>
    <col min="16381" max="16381" width="4.140625" style="1" hidden="1"/>
    <col min="16382" max="16382" width="3.85546875" style="1" hidden="1"/>
    <col min="16383" max="16383" width="6.42578125" style="1" hidden="1"/>
    <col min="16384" max="16384" width="6.140625" style="1" hidden="1"/>
  </cols>
  <sheetData>
    <row r="1" spans="1:9" ht="15.75">
      <c r="A1" s="46" t="s">
        <v>70</v>
      </c>
    </row>
    <row r="2" spans="1:9" s="2" customFormat="1" ht="53.1" customHeight="1">
      <c r="A2" s="45"/>
      <c r="B2" s="156"/>
      <c r="C2" s="156"/>
      <c r="D2" s="156"/>
      <c r="E2" s="156"/>
      <c r="F2" s="156"/>
    </row>
    <row r="3" spans="1:9" s="2" customFormat="1" ht="12.95" customHeight="1">
      <c r="A3" s="1"/>
      <c r="B3" s="1"/>
      <c r="C3" s="1"/>
      <c r="D3" s="1"/>
      <c r="E3" s="1"/>
      <c r="F3" s="1"/>
    </row>
    <row r="4" spans="1:9" s="2" customFormat="1" ht="12.95" customHeight="1">
      <c r="A4" s="1"/>
      <c r="B4" s="1"/>
      <c r="C4" s="1"/>
      <c r="D4" s="1"/>
      <c r="E4" s="1"/>
      <c r="F4" s="1"/>
    </row>
    <row r="5" spans="1:9" s="2" customFormat="1" ht="24.95" customHeight="1">
      <c r="A5" s="1"/>
      <c r="B5" s="157" t="s">
        <v>1</v>
      </c>
      <c r="C5" s="158"/>
      <c r="D5" s="71" t="s">
        <v>110</v>
      </c>
      <c r="E5" s="3"/>
      <c r="F5" s="4"/>
      <c r="H5" s="12"/>
    </row>
    <row r="6" spans="1:9" s="2" customFormat="1" ht="6.75" customHeight="1">
      <c r="A6" s="1"/>
      <c r="B6" s="1"/>
      <c r="C6" s="1"/>
      <c r="D6" s="1"/>
      <c r="E6" s="1"/>
      <c r="F6" s="1"/>
    </row>
    <row r="7" spans="1:9" s="2" customFormat="1" ht="24.95" customHeight="1">
      <c r="A7" s="1"/>
      <c r="B7" s="6" t="s">
        <v>73</v>
      </c>
      <c r="C7" s="7"/>
      <c r="D7" s="5" t="str">
        <f>INDEX(Table1[Type of School Facility Ventilation],MATCH('3. School Dashboard'!D5,Table1[Name of School Facility],0),1)</f>
        <v>Partial Mechanical Ventilation</v>
      </c>
      <c r="E7" s="17"/>
      <c r="F7" s="9"/>
    </row>
    <row r="8" spans="1:9" s="2" customFormat="1" ht="12.6" customHeight="1">
      <c r="A8" s="1"/>
      <c r="B8" s="1"/>
      <c r="C8" s="1"/>
      <c r="D8" s="1"/>
      <c r="E8" s="1"/>
      <c r="F8" s="1"/>
    </row>
    <row r="9" spans="1:9" s="2" customFormat="1" ht="27" customHeight="1">
      <c r="A9" s="1"/>
      <c r="B9" s="157" t="s">
        <v>77</v>
      </c>
      <c r="C9" s="158"/>
      <c r="D9" s="158"/>
      <c r="E9" s="158"/>
      <c r="F9" s="159"/>
    </row>
    <row r="10" spans="1:9" s="2" customFormat="1" ht="18" customHeight="1">
      <c r="A10" s="1"/>
      <c r="B10" s="160" t="s">
        <v>67</v>
      </c>
      <c r="C10" s="161"/>
      <c r="D10" s="161"/>
      <c r="E10" s="34" t="str">
        <f>IF(AND(I10="NA", $D$7="Non-Mechanical Ventilation (Natural Ventilation / Exhaust Only)"),"Not Applicable", "")</f>
        <v/>
      </c>
      <c r="F10" s="8">
        <f>IF(I10="NA",-1,IF(I10="Yes",1,0))</f>
        <v>1</v>
      </c>
      <c r="I10" s="33" t="str">
        <f>INDEX(Table1[[Ventilation assessed ]],MATCH('3. School Dashboard'!$D$5,Table1[Name of School Facility],0))</f>
        <v>Yes</v>
      </c>
    </row>
    <row r="11" spans="1:9" s="2" customFormat="1" ht="18" customHeight="1">
      <c r="A11" s="1"/>
      <c r="B11" s="160" t="s">
        <v>63</v>
      </c>
      <c r="C11" s="161"/>
      <c r="D11" s="161"/>
      <c r="E11" s="34" t="str">
        <f>IF(AND(I11="NA", $D$7="Non-Mechanical Ventilation (Natural Ventilation / Exhaust Only)"),"Not Applicable", "")</f>
        <v/>
      </c>
      <c r="F11" s="8">
        <f>IF($I11="NA",-1,IF(I11="Yes",1,0))</f>
        <v>1</v>
      </c>
      <c r="I11" s="33" t="str">
        <f>INDEX(Table1[Running ventilation systems longer],MATCH('3. School Dashboard'!$D$5,Table1[Name of School Facility],0))</f>
        <v>Yes</v>
      </c>
    </row>
    <row r="12" spans="1:9" s="2" customFormat="1" ht="18" customHeight="1">
      <c r="A12" s="1"/>
      <c r="B12" s="154" t="s">
        <v>6</v>
      </c>
      <c r="C12" s="155"/>
      <c r="D12" s="155"/>
      <c r="E12" s="34" t="str">
        <f>IF(AND(I12="NA", $D$7="Non-Mechanical Ventilation (Natural Ventilation / Exhaust Only)"),"Not Applicable", "")</f>
        <v/>
      </c>
      <c r="F12" s="8">
        <f>IF($I12="NA",-1,IF(I12="Yes",1,0))</f>
        <v>1</v>
      </c>
      <c r="I12" s="33" t="str">
        <f>INDEX(Table1[Higher grade filters installed],MATCH('3. School Dashboard'!$D$5,Table1[Name of School Facility],0))</f>
        <v>Yes</v>
      </c>
    </row>
    <row r="13" spans="1:9" s="2" customFormat="1" ht="18" customHeight="1">
      <c r="A13" s="1"/>
      <c r="B13" s="154" t="s">
        <v>75</v>
      </c>
      <c r="C13" s="155"/>
      <c r="D13" s="155"/>
      <c r="E13" s="34" t="str">
        <f>IF(AND(I13="NA", $D$7="Non-Mechanical Ventilation (Natural Ventilation / Exhaust Only)"),"Not Applicable", "")</f>
        <v/>
      </c>
      <c r="F13" s="8">
        <f>IF(I13="NA",-1,IF(I13="Yes",1,0))</f>
        <v>1</v>
      </c>
      <c r="I13" s="33" t="str">
        <f>INDEX(Table1[Increased frequency of filter changes],MATCH('3. School Dashboard'!$D$5,Table1[Name of School Facility],0))</f>
        <v>Yes</v>
      </c>
    </row>
    <row r="14" spans="1:9" ht="18" customHeight="1">
      <c r="B14" s="154" t="s">
        <v>76</v>
      </c>
      <c r="C14" s="155"/>
      <c r="D14" s="155"/>
      <c r="E14" s="34" t="str">
        <f>IF(AND(I14="NA", $D$7="Non-Mechanical Ventilation (Natural Ventilation / Exhaust Only)"),"Not Applicable", "")</f>
        <v/>
      </c>
      <c r="F14" s="8">
        <f>IF(I14="NA",-1,IF(I14="Yes",1,0))</f>
        <v>1</v>
      </c>
      <c r="G14" s="10"/>
      <c r="I14" s="33" t="str">
        <f>INDEX(Table1[Increased fresh air intake (windows and/or mechanical ventilation systems)],MATCH('3. School Dashboard'!$D$5,Table1[Name of School Facility],0))</f>
        <v>Yes</v>
      </c>
    </row>
    <row r="15" spans="1:9" ht="18" customHeight="1">
      <c r="B15" s="154" t="s">
        <v>80</v>
      </c>
      <c r="C15" s="155"/>
      <c r="D15" s="155"/>
      <c r="E15" s="34" t="str">
        <f>IF(I15="NA", "Not Applicable", "")</f>
        <v>Not Applicable</v>
      </c>
      <c r="F15" s="55">
        <f>IF(I15="NA",-1,IF(I15="Yes",1,0))</f>
        <v>-1</v>
      </c>
      <c r="G15" s="10"/>
      <c r="I15" s="33" t="str">
        <f>INDEX(Table1[HEPA units deployed in portables, as needed ],MATCH('3. School Dashboard'!$D$5,Table1[Name of School Facility],0))</f>
        <v>NA</v>
      </c>
    </row>
    <row r="16" spans="1:9" ht="18" customHeight="1">
      <c r="B16" s="152" t="s">
        <v>7</v>
      </c>
      <c r="C16" s="153"/>
      <c r="D16" s="153"/>
      <c r="E16" s="153"/>
      <c r="F16" s="57">
        <f>INDEX(Table1[Standalone HEPA filter units in place],MATCH('3. School Dashboard'!$D$5,Table1[Name of School Facility],0))</f>
        <v>14</v>
      </c>
      <c r="G16" s="11"/>
      <c r="I16" s="33">
        <f>INDEX(Table1[Standalone HEPA filter units in place],MATCH('3. School Dashboard'!$D$5,Table1[Name of School Facility],0))</f>
        <v>14</v>
      </c>
    </row>
    <row r="17" spans="2:2" ht="27" customHeight="1">
      <c r="B17" s="61" t="s">
        <v>78</v>
      </c>
    </row>
    <row r="18" spans="2:2">
      <c r="B18" s="62" t="s">
        <v>79</v>
      </c>
    </row>
    <row r="26" spans="2:2" ht="3.95" hidden="1" customHeight="1"/>
  </sheetData>
  <sheetProtection algorithmName="SHA-512" hashValue="hyqjMHUJvywbI748Zum4mOAFfWZmuJEDe+ZqxYvokxS6U54JhVr2IzvQO3e7b8LE5F1bkBH6u1k+0CANKAlwoA==" saltValue="ElILtAbaNH9MD48QNSRGJQ==" spinCount="100000" sheet="1"/>
  <mergeCells count="10">
    <mergeCell ref="B2:F2"/>
    <mergeCell ref="B5:C5"/>
    <mergeCell ref="B9:F9"/>
    <mergeCell ref="B10:D10"/>
    <mergeCell ref="B11:D11"/>
    <mergeCell ref="B16:E16"/>
    <mergeCell ref="B12:D12"/>
    <mergeCell ref="B13:D13"/>
    <mergeCell ref="B14:D14"/>
    <mergeCell ref="B15:D15"/>
  </mergeCells>
  <conditionalFormatting sqref="I10">
    <cfRule type="iconSet" priority="10">
      <iconSet iconSet="3Symbols2">
        <cfvo type="percent" val="0"/>
        <cfvo type="percent" val="33"/>
        <cfvo type="percent" val="67"/>
      </iconSet>
    </cfRule>
  </conditionalFormatting>
  <conditionalFormatting sqref="I11">
    <cfRule type="iconSet" priority="7">
      <iconSet iconSet="3Symbols2">
        <cfvo type="percent" val="0"/>
        <cfvo type="percent" val="33"/>
        <cfvo type="percent" val="67"/>
      </iconSet>
    </cfRule>
  </conditionalFormatting>
  <conditionalFormatting sqref="I12">
    <cfRule type="iconSet" priority="6">
      <iconSet iconSet="3Symbols2">
        <cfvo type="percent" val="0"/>
        <cfvo type="percent" val="33"/>
        <cfvo type="percent" val="67"/>
      </iconSet>
    </cfRule>
  </conditionalFormatting>
  <conditionalFormatting sqref="I13">
    <cfRule type="iconSet" priority="5">
      <iconSet iconSet="3Symbols2">
        <cfvo type="percent" val="0"/>
        <cfvo type="percent" val="33"/>
        <cfvo type="percent" val="67"/>
      </iconSet>
    </cfRule>
  </conditionalFormatting>
  <conditionalFormatting sqref="I14">
    <cfRule type="iconSet" priority="4">
      <iconSet iconSet="3Symbols2">
        <cfvo type="percent" val="0"/>
        <cfvo type="percent" val="33"/>
        <cfvo type="percent" val="67"/>
      </iconSet>
    </cfRule>
  </conditionalFormatting>
  <conditionalFormatting sqref="I15">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8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9"/>
    <pageSetUpPr fitToPage="1"/>
  </sheetPr>
  <dimension ref="A1:W29"/>
  <sheetViews>
    <sheetView topLeftCell="D1" zoomScale="80" zoomScaleNormal="80" workbookViewId="0">
      <selection activeCell="D1" sqref="D1"/>
    </sheetView>
  </sheetViews>
  <sheetFormatPr defaultRowHeight="15"/>
  <cols>
    <col min="1" max="1" width="6.140625" style="27" customWidth="1"/>
    <col min="2" max="2" width="97.7109375" style="19" customWidth="1"/>
    <col min="3" max="3" width="57.85546875" customWidth="1"/>
    <col min="4" max="4" width="39" customWidth="1"/>
    <col min="5" max="17" width="15.85546875" customWidth="1"/>
    <col min="18" max="18" width="12.42578125" customWidth="1"/>
    <col min="19" max="19" width="13.28515625" customWidth="1"/>
    <col min="20" max="20" width="12.28515625" customWidth="1"/>
    <col min="21" max="21" width="13.7109375" customWidth="1"/>
    <col min="22" max="22" width="14.85546875" customWidth="1"/>
    <col min="23" max="23" width="17.85546875" customWidth="1"/>
  </cols>
  <sheetData>
    <row r="1" spans="1:23" ht="19.5" thickBot="1">
      <c r="A1" s="47" t="s">
        <v>53</v>
      </c>
      <c r="B1" s="85" t="s">
        <v>37</v>
      </c>
      <c r="C1" s="86" t="s">
        <v>38</v>
      </c>
    </row>
    <row r="2" spans="1:23" ht="19.5" thickBot="1">
      <c r="A2" s="16"/>
      <c r="B2" s="88"/>
      <c r="C2" s="89"/>
      <c r="D2" s="87"/>
      <c r="F2" s="168" t="s">
        <v>95</v>
      </c>
      <c r="G2" s="169"/>
    </row>
    <row r="3" spans="1:23" ht="21">
      <c r="A3" s="20"/>
      <c r="B3" s="103" t="s">
        <v>40</v>
      </c>
      <c r="C3" s="104"/>
      <c r="D3" s="102"/>
      <c r="F3" s="67"/>
      <c r="G3" s="68" t="s">
        <v>97</v>
      </c>
    </row>
    <row r="4" spans="1:23" ht="21.75" thickBot="1">
      <c r="A4" s="16"/>
      <c r="B4" s="101"/>
      <c r="C4" s="102"/>
      <c r="D4" s="102"/>
      <c r="F4" s="69"/>
      <c r="G4" s="70" t="s">
        <v>96</v>
      </c>
    </row>
    <row r="5" spans="1:23" ht="21">
      <c r="A5" s="16">
        <v>1</v>
      </c>
      <c r="B5" s="101" t="s">
        <v>8</v>
      </c>
      <c r="C5" s="105" t="s">
        <v>222</v>
      </c>
      <c r="D5" s="106" t="s">
        <v>93</v>
      </c>
      <c r="E5" s="56"/>
    </row>
    <row r="6" spans="1:23" ht="21">
      <c r="B6" s="101"/>
      <c r="C6" s="102"/>
      <c r="D6" s="102"/>
    </row>
    <row r="7" spans="1:23" ht="21">
      <c r="A7" s="16">
        <v>2</v>
      </c>
      <c r="B7" s="101" t="s">
        <v>36</v>
      </c>
      <c r="C7" s="102"/>
      <c r="D7" s="102"/>
    </row>
    <row r="8" spans="1:23" ht="42">
      <c r="A8" s="36">
        <v>2.1</v>
      </c>
      <c r="B8" s="107"/>
      <c r="C8" s="108" t="str">
        <f t="array" ref="C8">INDEX('Board Ventilation Strate-PY'!C:C,MATCH(1,(1='Board Ventilation Strate-PY'!A:A)*('4. Board Level Worksheet'!$C$5='Board Ventilation Strate-PY'!D:D),0))</f>
        <v>Upgrade Sites without supplied air to have designed supply/return air systems.</v>
      </c>
      <c r="D8" s="106" t="s">
        <v>90</v>
      </c>
    </row>
    <row r="9" spans="1:23" ht="21">
      <c r="A9" s="40">
        <v>2.2000000000000002</v>
      </c>
      <c r="B9" s="107"/>
      <c r="C9" s="108" t="str" cm="1">
        <f t="array" ref="C9">INDEX('Board Ventilation Strate-PY'!C:C,MATCH(1,(2='Board Ventilation Strate-PY'!A:A)*('4. Board Level Worksheet'!$C$5='Board Ventilation Strate-PY'!D:D),0))</f>
        <v>Ensure systems' performance are optimized.</v>
      </c>
      <c r="D9" s="106" t="s">
        <v>90</v>
      </c>
    </row>
    <row r="10" spans="1:23" ht="105">
      <c r="A10" s="40">
        <v>2.2999999999999998</v>
      </c>
      <c r="B10" s="107"/>
      <c r="C10" s="108" t="str" cm="1">
        <f t="array" ref="C10">INDEX('Board Ventilation Strate-PY'!C:C,MATCH(1,(3='Board Ventilation Strate-PY'!A:A)*('4. Board Level Worksheet'!$C$5='Board Ventilation Strate-PY'!D:D),0))</f>
        <v>Increase percentage of outdoor air within supply air systems to maximum amount (minimum 25% OA Damper positon) system permits while being able to maintain occupant comfort.</v>
      </c>
      <c r="D10" s="106" t="s">
        <v>90</v>
      </c>
    </row>
    <row r="11" spans="1:23" ht="63">
      <c r="A11" s="40">
        <v>2.4</v>
      </c>
      <c r="B11" s="107"/>
      <c r="C11" s="108" t="str" cm="1">
        <f t="array" ref="C11">INDEX('Board Ventilation Strate-PY'!C:C,MATCH(1,(4='Board Ventilation Strate-PY'!A:A)*('4. Board Level Worksheet'!$C$5='Board Ventilation Strate-PY'!D:D),0))</f>
        <v>Employ duct sealing and other strategies to increase airflow delivery to intended occupied space.</v>
      </c>
      <c r="D11" s="106" t="s">
        <v>90</v>
      </c>
    </row>
    <row r="12" spans="1:23" ht="21">
      <c r="A12" s="16"/>
      <c r="B12" s="101"/>
      <c r="C12" s="102"/>
      <c r="D12" s="102"/>
    </row>
    <row r="13" spans="1:23" ht="18.75">
      <c r="A13" s="109"/>
      <c r="B13" s="90" t="s">
        <v>41</v>
      </c>
      <c r="C13" s="91"/>
      <c r="D13" s="87"/>
    </row>
    <row r="14" spans="1:23" ht="18.75">
      <c r="A14" s="110"/>
      <c r="B14" s="88"/>
      <c r="C14" s="87"/>
      <c r="D14" s="87"/>
      <c r="R14" s="35"/>
    </row>
    <row r="15" spans="1:23" ht="19.5" thickBot="1">
      <c r="A15" s="111">
        <v>3</v>
      </c>
      <c r="B15" s="94" t="s">
        <v>39</v>
      </c>
      <c r="C15" s="95"/>
      <c r="D15" s="87"/>
      <c r="E15" s="170" t="s">
        <v>51</v>
      </c>
      <c r="F15" s="171"/>
      <c r="G15" s="171"/>
      <c r="H15" s="171"/>
      <c r="I15" s="171"/>
      <c r="J15" s="171"/>
      <c r="K15" s="171"/>
      <c r="L15" s="171"/>
      <c r="M15" s="171"/>
      <c r="N15" s="171"/>
      <c r="O15" s="171"/>
      <c r="P15" s="171"/>
      <c r="Q15" s="171"/>
      <c r="R15" s="171"/>
      <c r="S15" s="171"/>
      <c r="T15" s="171"/>
      <c r="U15" s="171"/>
      <c r="V15" s="171"/>
      <c r="W15" s="171"/>
    </row>
    <row r="16" spans="1:23" ht="18.75">
      <c r="A16" s="112"/>
      <c r="B16" s="93"/>
      <c r="C16" s="87"/>
      <c r="D16" s="87"/>
      <c r="E16" s="162" t="s">
        <v>46</v>
      </c>
      <c r="F16" s="163"/>
      <c r="G16" s="163"/>
      <c r="H16" s="163"/>
      <c r="I16" s="163"/>
      <c r="J16" s="164"/>
      <c r="K16" s="165" t="s">
        <v>47</v>
      </c>
      <c r="L16" s="166"/>
      <c r="M16" s="166"/>
      <c r="N16" s="166"/>
      <c r="O16" s="166"/>
      <c r="P16" s="166"/>
      <c r="Q16" s="167"/>
      <c r="R16" s="165" t="s">
        <v>99</v>
      </c>
      <c r="S16" s="166"/>
      <c r="T16" s="166"/>
      <c r="U16" s="166"/>
      <c r="V16" s="166"/>
      <c r="W16" s="166"/>
    </row>
    <row r="17" spans="1:23" ht="60">
      <c r="A17" s="112"/>
      <c r="B17" s="93"/>
      <c r="C17" s="92" t="s">
        <v>94</v>
      </c>
      <c r="D17" s="87"/>
      <c r="E17" s="37" t="s">
        <v>49</v>
      </c>
      <c r="F17" s="38" t="s">
        <v>49</v>
      </c>
      <c r="G17" s="63" t="s">
        <v>84</v>
      </c>
      <c r="H17" s="63" t="s">
        <v>86</v>
      </c>
      <c r="I17" s="63" t="s">
        <v>85</v>
      </c>
      <c r="J17" s="64" t="s">
        <v>87</v>
      </c>
      <c r="K17" s="41" t="s">
        <v>50</v>
      </c>
      <c r="L17" s="39" t="s">
        <v>48</v>
      </c>
      <c r="M17" s="51" t="s">
        <v>61</v>
      </c>
      <c r="N17" s="63" t="s">
        <v>86</v>
      </c>
      <c r="O17" s="63" t="s">
        <v>85</v>
      </c>
      <c r="P17" s="63" t="s">
        <v>84</v>
      </c>
      <c r="Q17" s="64" t="s">
        <v>87</v>
      </c>
      <c r="R17" s="51" t="s">
        <v>100</v>
      </c>
      <c r="S17" s="51" t="s">
        <v>101</v>
      </c>
      <c r="T17" s="63" t="s">
        <v>86</v>
      </c>
      <c r="U17" s="63" t="s">
        <v>85</v>
      </c>
      <c r="V17" s="63" t="s">
        <v>84</v>
      </c>
      <c r="W17" s="64" t="s">
        <v>87</v>
      </c>
    </row>
    <row r="18" spans="1:23" ht="30" customHeight="1">
      <c r="A18" s="110">
        <v>3.1</v>
      </c>
      <c r="B18" s="88" t="s">
        <v>98</v>
      </c>
      <c r="C18" s="96">
        <f>SUM(E18:Q18)</f>
        <v>10900002.134471999</v>
      </c>
      <c r="D18" s="92"/>
      <c r="E18" s="75">
        <f>INDEX('Funding Tables'!Q:Q,MATCH('4. Board Level Worksheet'!$C$5,'Funding Tables'!$P:$P,0))/1000000</f>
        <v>0.53200000000000003</v>
      </c>
      <c r="F18" s="75">
        <f>INDEX('Funding Tables'!R:R,MATCH('4. Board Level Worksheet'!$C$5,'Funding Tables'!$P:$P,0))/1000000</f>
        <v>0.53200000000000003</v>
      </c>
      <c r="G18" s="65">
        <v>3500000</v>
      </c>
      <c r="H18" s="65">
        <v>500000</v>
      </c>
      <c r="I18" s="65">
        <v>1250000</v>
      </c>
      <c r="J18" s="65">
        <v>200000</v>
      </c>
      <c r="K18" s="75">
        <f>INDEX('Funding Tables'!S:S,MATCH('4. Board Level Worksheet'!$C$5,'Funding Tables'!$P:$P,0))/1000000</f>
        <v>0.26747199999999999</v>
      </c>
      <c r="L18" s="75">
        <f>INDEX('Funding Tables'!T:T,MATCH('4. Board Level Worksheet'!$C$5,'Funding Tables'!$P:$P,0))/1000000</f>
        <v>3.5000000000000003E-2</v>
      </c>
      <c r="M18" s="75">
        <f>INDEX('Funding Tables'!V:V,MATCH('4. Board Level Worksheet'!$C$5,'Funding Tables'!$P:$P,0))/1000000</f>
        <v>0.76800000000000002</v>
      </c>
      <c r="N18" s="65">
        <v>250000</v>
      </c>
      <c r="O18" s="65">
        <v>2500000</v>
      </c>
      <c r="P18" s="65">
        <v>2500000</v>
      </c>
      <c r="Q18" s="65">
        <v>200000</v>
      </c>
      <c r="R18" s="75">
        <f>INDEX('Funding Tables'!W:W,MATCH('4. Board Level Worksheet'!$C$5,'Funding Tables'!$P:$P,0))/1000000</f>
        <v>0.50933300000000004</v>
      </c>
      <c r="S18" s="75">
        <f>INDEX('Funding Tables'!X:X,MATCH('4. Board Level Worksheet'!$C$5,'Funding Tables'!$P:$P,0))/1000000</f>
        <v>0.357261</v>
      </c>
      <c r="T18" s="72">
        <v>500000</v>
      </c>
      <c r="U18" s="72">
        <v>1500000</v>
      </c>
      <c r="V18" s="76">
        <v>750000</v>
      </c>
      <c r="W18" s="72">
        <v>200000</v>
      </c>
    </row>
    <row r="19" spans="1:23" ht="30" customHeight="1">
      <c r="A19" s="110">
        <v>3.2</v>
      </c>
      <c r="B19" s="88" t="s">
        <v>584</v>
      </c>
      <c r="C19" s="96">
        <f>SUM(R18:W18)</f>
        <v>2950000.8665939998</v>
      </c>
      <c r="D19" s="92"/>
    </row>
    <row r="20" spans="1:23" ht="18.75">
      <c r="A20" s="112"/>
      <c r="B20" s="93"/>
      <c r="C20" s="87"/>
      <c r="D20" s="87"/>
    </row>
    <row r="21" spans="1:23" ht="18.75">
      <c r="A21" s="110">
        <v>3.3</v>
      </c>
      <c r="B21" s="97" t="s">
        <v>103</v>
      </c>
      <c r="C21" s="98">
        <v>30</v>
      </c>
      <c r="D21" s="92" t="s">
        <v>90</v>
      </c>
    </row>
    <row r="22" spans="1:23" ht="18.75">
      <c r="A22" s="110">
        <v>3.4</v>
      </c>
      <c r="B22" s="97" t="s">
        <v>104</v>
      </c>
      <c r="C22" s="98">
        <v>35</v>
      </c>
      <c r="D22" s="92" t="s">
        <v>90</v>
      </c>
    </row>
    <row r="23" spans="1:23" ht="18.75">
      <c r="A23" s="110">
        <v>3.5</v>
      </c>
      <c r="B23" s="97" t="s">
        <v>92</v>
      </c>
      <c r="C23" s="99">
        <f>IFERROR(C22/ROWS(Table1[Name of School Facility]),"")</f>
        <v>0.7</v>
      </c>
      <c r="D23" s="92" t="s">
        <v>91</v>
      </c>
    </row>
    <row r="24" spans="1:23" ht="18.75">
      <c r="A24" s="110">
        <v>3.6</v>
      </c>
      <c r="B24" s="97" t="s">
        <v>102</v>
      </c>
      <c r="C24" s="98">
        <v>10</v>
      </c>
      <c r="D24" s="92" t="s">
        <v>90</v>
      </c>
    </row>
    <row r="25" spans="1:23" ht="18.75">
      <c r="A25" s="110">
        <v>3.7</v>
      </c>
      <c r="B25" s="97" t="s">
        <v>105</v>
      </c>
      <c r="C25" s="98">
        <v>10</v>
      </c>
      <c r="D25" s="92" t="s">
        <v>90</v>
      </c>
    </row>
    <row r="26" spans="1:23" ht="18.75">
      <c r="A26" s="110">
        <v>3.8</v>
      </c>
      <c r="B26" s="97" t="s">
        <v>106</v>
      </c>
      <c r="C26" s="99">
        <f>IFERROR(C25/ROWS(Table1[Name of School Facility]),"")</f>
        <v>0.2</v>
      </c>
      <c r="D26" s="92" t="s">
        <v>91</v>
      </c>
    </row>
    <row r="27" spans="1:23" ht="18.75">
      <c r="A27" s="110"/>
      <c r="B27" s="88"/>
      <c r="C27" s="93"/>
      <c r="D27" s="92"/>
    </row>
    <row r="28" spans="1:23" ht="18.75">
      <c r="A28" s="111">
        <v>3.9</v>
      </c>
      <c r="B28" s="94" t="s">
        <v>88</v>
      </c>
      <c r="C28" s="100">
        <v>1020</v>
      </c>
      <c r="D28" s="92" t="s">
        <v>90</v>
      </c>
    </row>
    <row r="29" spans="1:23" ht="18.75">
      <c r="A29" s="112"/>
      <c r="B29" s="93"/>
      <c r="C29" s="87"/>
      <c r="D29" s="87"/>
    </row>
  </sheetData>
  <mergeCells count="5">
    <mergeCell ref="E16:J16"/>
    <mergeCell ref="K16:Q16"/>
    <mergeCell ref="F2:G2"/>
    <mergeCell ref="R16:W16"/>
    <mergeCell ref="E15:W15"/>
  </mergeCells>
  <phoneticPr fontId="19" type="noConversion"/>
  <dataValidations count="1">
    <dataValidation operator="lessThan" allowBlank="1" showInputMessage="1" showErrorMessage="1" sqref="E8 C8:C11" xr:uid="{25D9E677-DE32-483F-AF8A-24038D659400}"/>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9"/>
    <pageSetUpPr fitToPage="1"/>
  </sheetPr>
  <dimension ref="A1:K56"/>
  <sheetViews>
    <sheetView zoomScale="110" zoomScaleNormal="110" workbookViewId="0"/>
  </sheetViews>
  <sheetFormatPr defaultRowHeight="15"/>
  <cols>
    <col min="1" max="1" width="26.140625" customWidth="1"/>
    <col min="2" max="2" width="13" customWidth="1"/>
    <col min="3" max="3" width="41.42578125" style="22" customWidth="1"/>
    <col min="4" max="4" width="29.5703125" style="22" hidden="1" customWidth="1"/>
    <col min="5" max="5" width="39.5703125" style="22" hidden="1" customWidth="1"/>
    <col min="6" max="6" width="32.7109375" style="22" hidden="1" customWidth="1"/>
    <col min="7" max="7" width="48.140625" style="22" hidden="1" customWidth="1"/>
    <col min="8" max="8" width="46.7109375" style="22" customWidth="1"/>
    <col min="9" max="9" width="41.140625" style="22" customWidth="1"/>
    <col min="10" max="10" width="33.140625" style="22" customWidth="1"/>
    <col min="11" max="11" width="10.42578125" style="22" bestFit="1" customWidth="1"/>
    <col min="14" max="14" width="29.42578125" customWidth="1"/>
    <col min="23" max="23" width="32.85546875" customWidth="1"/>
  </cols>
  <sheetData>
    <row r="1" spans="1:11" ht="15.75">
      <c r="A1" s="48" t="s">
        <v>54</v>
      </c>
    </row>
    <row r="2" spans="1:11" s="21" customFormat="1" ht="60">
      <c r="A2" s="66" t="s">
        <v>89</v>
      </c>
      <c r="B2" s="23"/>
      <c r="C2" s="24" t="s">
        <v>81</v>
      </c>
      <c r="D2" s="25" t="s">
        <v>44</v>
      </c>
      <c r="E2" s="25" t="s">
        <v>44</v>
      </c>
      <c r="F2" s="25" t="s">
        <v>44</v>
      </c>
      <c r="G2" s="25" t="s">
        <v>44</v>
      </c>
      <c r="H2" s="77" t="s">
        <v>44</v>
      </c>
      <c r="I2" s="77" t="s">
        <v>44</v>
      </c>
      <c r="J2" s="77" t="s">
        <v>83</v>
      </c>
    </row>
    <row r="3" spans="1:11" ht="19.5" thickBot="1">
      <c r="H3" s="78"/>
      <c r="I3" s="78"/>
      <c r="J3" s="78"/>
      <c r="K3"/>
    </row>
    <row r="4" spans="1:11" ht="19.5" thickBot="1">
      <c r="A4" s="28" t="s">
        <v>42</v>
      </c>
      <c r="B4" s="29"/>
      <c r="C4" s="30"/>
      <c r="D4" s="31" t="s">
        <v>43</v>
      </c>
      <c r="E4" s="32"/>
      <c r="F4" s="32"/>
      <c r="G4" s="32"/>
      <c r="H4" s="79"/>
      <c r="I4" s="79"/>
      <c r="J4" s="79"/>
      <c r="K4"/>
    </row>
    <row r="5" spans="1:11" s="26" customFormat="1" ht="57" thickBot="1">
      <c r="A5" s="82" t="s">
        <v>2</v>
      </c>
      <c r="B5" s="83" t="s">
        <v>3</v>
      </c>
      <c r="C5" s="83" t="s">
        <v>4</v>
      </c>
      <c r="D5" s="84" t="s">
        <v>67</v>
      </c>
      <c r="E5" s="80" t="s">
        <v>63</v>
      </c>
      <c r="F5" s="81" t="s">
        <v>6</v>
      </c>
      <c r="G5" s="81" t="s">
        <v>75</v>
      </c>
      <c r="H5" s="80" t="s">
        <v>76</v>
      </c>
      <c r="I5" s="81" t="s">
        <v>66</v>
      </c>
      <c r="J5" s="81" t="s">
        <v>7</v>
      </c>
      <c r="K5" s="60" t="s">
        <v>71</v>
      </c>
    </row>
    <row r="6" spans="1:11">
      <c r="A6" t="s">
        <v>110</v>
      </c>
      <c r="B6" t="s">
        <v>111</v>
      </c>
      <c r="C6" s="22" t="s">
        <v>65</v>
      </c>
      <c r="D6" s="22" t="s">
        <v>5</v>
      </c>
      <c r="E6" s="22" t="s">
        <v>5</v>
      </c>
      <c r="F6" s="22" t="s">
        <v>5</v>
      </c>
      <c r="G6" s="22" t="s">
        <v>5</v>
      </c>
      <c r="H6" s="22" t="s">
        <v>5</v>
      </c>
      <c r="I6" s="22" t="s">
        <v>45</v>
      </c>
      <c r="J6" s="22">
        <v>14</v>
      </c>
      <c r="K6" s="22">
        <v>15</v>
      </c>
    </row>
    <row r="7" spans="1:11">
      <c r="A7" t="s">
        <v>112</v>
      </c>
      <c r="B7" t="s">
        <v>113</v>
      </c>
      <c r="C7" s="22" t="s">
        <v>65</v>
      </c>
      <c r="D7" s="22" t="s">
        <v>5</v>
      </c>
      <c r="E7" s="22" t="s">
        <v>5</v>
      </c>
      <c r="F7" s="22" t="s">
        <v>5</v>
      </c>
      <c r="G7" s="22" t="s">
        <v>5</v>
      </c>
      <c r="H7" s="22" t="s">
        <v>5</v>
      </c>
      <c r="I7" s="22" t="s">
        <v>45</v>
      </c>
      <c r="J7" s="22">
        <v>16</v>
      </c>
      <c r="K7" s="22">
        <v>15</v>
      </c>
    </row>
    <row r="8" spans="1:11">
      <c r="A8" t="s">
        <v>114</v>
      </c>
      <c r="B8" t="s">
        <v>115</v>
      </c>
      <c r="C8" s="22" t="s">
        <v>68</v>
      </c>
      <c r="D8" s="22" t="s">
        <v>5</v>
      </c>
      <c r="E8" s="22" t="s">
        <v>5</v>
      </c>
      <c r="F8" s="22" t="s">
        <v>5</v>
      </c>
      <c r="G8" s="22" t="s">
        <v>5</v>
      </c>
      <c r="H8" s="22" t="s">
        <v>5</v>
      </c>
      <c r="I8" s="22" t="s">
        <v>45</v>
      </c>
      <c r="J8" s="22">
        <v>24</v>
      </c>
      <c r="K8" s="22">
        <v>15</v>
      </c>
    </row>
    <row r="9" spans="1:11">
      <c r="A9" t="s">
        <v>116</v>
      </c>
      <c r="B9" t="s">
        <v>117</v>
      </c>
      <c r="C9" s="22" t="s">
        <v>68</v>
      </c>
      <c r="D9" s="22" t="s">
        <v>5</v>
      </c>
      <c r="E9" s="22" t="s">
        <v>5</v>
      </c>
      <c r="F9" s="22" t="s">
        <v>5</v>
      </c>
      <c r="G9" s="22" t="s">
        <v>5</v>
      </c>
      <c r="H9" s="22" t="s">
        <v>5</v>
      </c>
      <c r="I9" s="22" t="s">
        <v>45</v>
      </c>
      <c r="J9" s="22">
        <v>20</v>
      </c>
      <c r="K9" s="22">
        <v>15</v>
      </c>
    </row>
    <row r="10" spans="1:11">
      <c r="A10" t="s">
        <v>118</v>
      </c>
      <c r="B10" t="s">
        <v>119</v>
      </c>
      <c r="C10" s="22" t="s">
        <v>68</v>
      </c>
      <c r="D10" s="22" t="s">
        <v>5</v>
      </c>
      <c r="E10" s="22" t="s">
        <v>5</v>
      </c>
      <c r="F10" s="22" t="s">
        <v>5</v>
      </c>
      <c r="G10" s="22" t="s">
        <v>5</v>
      </c>
      <c r="H10" s="22" t="s">
        <v>5</v>
      </c>
      <c r="I10" s="22" t="s">
        <v>45</v>
      </c>
      <c r="J10" s="22">
        <v>40</v>
      </c>
      <c r="K10" s="22">
        <v>15</v>
      </c>
    </row>
    <row r="11" spans="1:11">
      <c r="A11" t="s">
        <v>120</v>
      </c>
      <c r="B11" t="s">
        <v>121</v>
      </c>
      <c r="C11" s="22" t="s">
        <v>68</v>
      </c>
      <c r="D11" s="22" t="s">
        <v>5</v>
      </c>
      <c r="E11" s="22" t="s">
        <v>5</v>
      </c>
      <c r="F11" s="22" t="s">
        <v>5</v>
      </c>
      <c r="G11" s="22" t="s">
        <v>5</v>
      </c>
      <c r="H11" s="22" t="s">
        <v>5</v>
      </c>
      <c r="I11" s="22" t="s">
        <v>45</v>
      </c>
      <c r="J11" s="22">
        <v>18</v>
      </c>
      <c r="K11" s="22">
        <v>15</v>
      </c>
    </row>
    <row r="12" spans="1:11">
      <c r="A12" t="s">
        <v>122</v>
      </c>
      <c r="B12" t="s">
        <v>123</v>
      </c>
      <c r="C12" s="22" t="s">
        <v>65</v>
      </c>
      <c r="D12" s="22" t="s">
        <v>5</v>
      </c>
      <c r="E12" s="22" t="s">
        <v>5</v>
      </c>
      <c r="F12" s="22" t="s">
        <v>5</v>
      </c>
      <c r="G12" s="22" t="s">
        <v>5</v>
      </c>
      <c r="H12" s="22" t="s">
        <v>5</v>
      </c>
      <c r="I12" s="22" t="s">
        <v>45</v>
      </c>
      <c r="J12" s="22">
        <v>24</v>
      </c>
      <c r="K12" s="22">
        <v>15</v>
      </c>
    </row>
    <row r="13" spans="1:11">
      <c r="A13" t="s">
        <v>124</v>
      </c>
      <c r="B13" t="s">
        <v>125</v>
      </c>
      <c r="C13" s="22" t="s">
        <v>68</v>
      </c>
      <c r="D13" s="22" t="s">
        <v>5</v>
      </c>
      <c r="E13" s="22" t="s">
        <v>5</v>
      </c>
      <c r="F13" s="22" t="s">
        <v>5</v>
      </c>
      <c r="G13" s="22" t="s">
        <v>5</v>
      </c>
      <c r="H13" s="22" t="s">
        <v>5</v>
      </c>
      <c r="I13" s="22" t="s">
        <v>45</v>
      </c>
      <c r="J13" s="22">
        <v>16</v>
      </c>
      <c r="K13" s="22">
        <v>15</v>
      </c>
    </row>
    <row r="14" spans="1:11">
      <c r="A14" t="s">
        <v>126</v>
      </c>
      <c r="B14" t="s">
        <v>127</v>
      </c>
      <c r="C14" s="22" t="s">
        <v>68</v>
      </c>
      <c r="D14" s="22" t="s">
        <v>5</v>
      </c>
      <c r="E14" s="22" t="s">
        <v>5</v>
      </c>
      <c r="F14" s="22" t="s">
        <v>5</v>
      </c>
      <c r="G14" s="22" t="s">
        <v>5</v>
      </c>
      <c r="H14" s="22" t="s">
        <v>5</v>
      </c>
      <c r="I14" s="22" t="s">
        <v>45</v>
      </c>
      <c r="J14" s="22">
        <v>18</v>
      </c>
      <c r="K14" s="22">
        <v>15</v>
      </c>
    </row>
    <row r="15" spans="1:11">
      <c r="A15" t="s">
        <v>128</v>
      </c>
      <c r="B15" t="s">
        <v>129</v>
      </c>
      <c r="C15" s="22" t="s">
        <v>68</v>
      </c>
      <c r="D15" s="22" t="s">
        <v>5</v>
      </c>
      <c r="E15" s="22" t="s">
        <v>5</v>
      </c>
      <c r="F15" s="22" t="s">
        <v>5</v>
      </c>
      <c r="G15" s="22" t="s">
        <v>5</v>
      </c>
      <c r="H15" s="22" t="s">
        <v>5</v>
      </c>
      <c r="I15" s="22" t="s">
        <v>45</v>
      </c>
      <c r="J15" s="22">
        <v>24</v>
      </c>
      <c r="K15" s="22">
        <v>15</v>
      </c>
    </row>
    <row r="16" spans="1:11">
      <c r="A16" t="s">
        <v>130</v>
      </c>
      <c r="B16" t="s">
        <v>131</v>
      </c>
      <c r="C16" s="22" t="s">
        <v>68</v>
      </c>
      <c r="D16" s="22" t="s">
        <v>5</v>
      </c>
      <c r="E16" s="22" t="s">
        <v>5</v>
      </c>
      <c r="F16" s="22" t="s">
        <v>5</v>
      </c>
      <c r="G16" s="22" t="s">
        <v>5</v>
      </c>
      <c r="H16" s="22" t="s">
        <v>5</v>
      </c>
      <c r="I16" s="22" t="s">
        <v>45</v>
      </c>
      <c r="J16" s="22">
        <v>14</v>
      </c>
      <c r="K16" s="22">
        <v>15</v>
      </c>
    </row>
    <row r="17" spans="1:11">
      <c r="A17" t="s">
        <v>132</v>
      </c>
      <c r="B17" t="s">
        <v>133</v>
      </c>
      <c r="C17" s="22" t="s">
        <v>68</v>
      </c>
      <c r="D17" s="22" t="s">
        <v>5</v>
      </c>
      <c r="E17" s="22" t="s">
        <v>5</v>
      </c>
      <c r="F17" s="22" t="s">
        <v>5</v>
      </c>
      <c r="G17" s="22" t="s">
        <v>5</v>
      </c>
      <c r="H17" s="22" t="s">
        <v>5</v>
      </c>
      <c r="I17" s="22" t="s">
        <v>45</v>
      </c>
      <c r="J17" s="22">
        <v>14</v>
      </c>
      <c r="K17" s="22">
        <v>15</v>
      </c>
    </row>
    <row r="18" spans="1:11">
      <c r="A18" t="s">
        <v>107</v>
      </c>
      <c r="B18" t="s">
        <v>134</v>
      </c>
      <c r="C18" s="22" t="s">
        <v>65</v>
      </c>
      <c r="D18" s="22" t="s">
        <v>5</v>
      </c>
      <c r="E18" s="22" t="s">
        <v>5</v>
      </c>
      <c r="F18" s="22" t="s">
        <v>5</v>
      </c>
      <c r="G18" s="22" t="s">
        <v>5</v>
      </c>
      <c r="H18" s="22" t="s">
        <v>5</v>
      </c>
      <c r="I18" s="22" t="s">
        <v>45</v>
      </c>
      <c r="J18" s="22">
        <v>20</v>
      </c>
      <c r="K18" s="22">
        <v>15</v>
      </c>
    </row>
    <row r="19" spans="1:11">
      <c r="A19" t="s">
        <v>135</v>
      </c>
      <c r="B19" t="s">
        <v>136</v>
      </c>
      <c r="C19" s="22" t="s">
        <v>68</v>
      </c>
      <c r="D19" s="22" t="s">
        <v>5</v>
      </c>
      <c r="E19" s="22" t="s">
        <v>5</v>
      </c>
      <c r="F19" s="22" t="s">
        <v>5</v>
      </c>
      <c r="G19" s="22" t="s">
        <v>5</v>
      </c>
      <c r="H19" s="22" t="s">
        <v>5</v>
      </c>
      <c r="I19" s="22" t="s">
        <v>45</v>
      </c>
      <c r="J19" s="22">
        <v>18</v>
      </c>
      <c r="K19" s="22">
        <v>15</v>
      </c>
    </row>
    <row r="20" spans="1:11">
      <c r="A20" t="s">
        <v>137</v>
      </c>
      <c r="B20" t="s">
        <v>138</v>
      </c>
      <c r="C20" s="22" t="s">
        <v>68</v>
      </c>
      <c r="D20" s="22" t="s">
        <v>5</v>
      </c>
      <c r="E20" s="22" t="s">
        <v>5</v>
      </c>
      <c r="F20" s="22" t="s">
        <v>5</v>
      </c>
      <c r="G20" s="22" t="s">
        <v>5</v>
      </c>
      <c r="H20" s="22" t="s">
        <v>5</v>
      </c>
      <c r="I20" s="22" t="s">
        <v>45</v>
      </c>
      <c r="J20" s="22">
        <v>34</v>
      </c>
      <c r="K20" s="22">
        <v>15</v>
      </c>
    </row>
    <row r="21" spans="1:11">
      <c r="A21" t="s">
        <v>139</v>
      </c>
      <c r="B21" t="s">
        <v>140</v>
      </c>
      <c r="C21" s="22" t="s">
        <v>68</v>
      </c>
      <c r="D21" s="22" t="s">
        <v>5</v>
      </c>
      <c r="E21" s="22" t="s">
        <v>5</v>
      </c>
      <c r="F21" s="22" t="s">
        <v>5</v>
      </c>
      <c r="G21" s="22" t="s">
        <v>5</v>
      </c>
      <c r="H21" s="22" t="s">
        <v>5</v>
      </c>
      <c r="I21" s="22" t="s">
        <v>45</v>
      </c>
      <c r="J21" s="22">
        <v>4</v>
      </c>
      <c r="K21" s="22">
        <v>15</v>
      </c>
    </row>
    <row r="22" spans="1:11">
      <c r="A22" t="s">
        <v>141</v>
      </c>
      <c r="B22" t="s">
        <v>142</v>
      </c>
      <c r="C22" s="22" t="s">
        <v>68</v>
      </c>
      <c r="D22" s="22" t="s">
        <v>5</v>
      </c>
      <c r="E22" s="22" t="s">
        <v>5</v>
      </c>
      <c r="F22" s="22" t="s">
        <v>5</v>
      </c>
      <c r="G22" s="22" t="s">
        <v>5</v>
      </c>
      <c r="H22" s="22" t="s">
        <v>5</v>
      </c>
      <c r="I22" s="22" t="s">
        <v>45</v>
      </c>
      <c r="J22" s="22">
        <v>38</v>
      </c>
      <c r="K22" s="22">
        <v>15</v>
      </c>
    </row>
    <row r="23" spans="1:11">
      <c r="A23" t="s">
        <v>143</v>
      </c>
      <c r="B23" t="s">
        <v>144</v>
      </c>
      <c r="C23" s="22" t="s">
        <v>65</v>
      </c>
      <c r="D23" s="22" t="s">
        <v>5</v>
      </c>
      <c r="E23" s="22" t="s">
        <v>5</v>
      </c>
      <c r="F23" s="22" t="s">
        <v>5</v>
      </c>
      <c r="G23" s="22" t="s">
        <v>5</v>
      </c>
      <c r="H23" s="22" t="s">
        <v>5</v>
      </c>
      <c r="I23" s="22" t="s">
        <v>45</v>
      </c>
      <c r="J23" s="22">
        <v>12</v>
      </c>
      <c r="K23" s="22">
        <v>15</v>
      </c>
    </row>
    <row r="24" spans="1:11">
      <c r="A24" t="s">
        <v>145</v>
      </c>
      <c r="B24" t="s">
        <v>146</v>
      </c>
      <c r="C24" s="22" t="s">
        <v>68</v>
      </c>
      <c r="D24" s="22" t="s">
        <v>5</v>
      </c>
      <c r="E24" s="22" t="s">
        <v>5</v>
      </c>
      <c r="F24" s="22" t="s">
        <v>5</v>
      </c>
      <c r="G24" s="22" t="s">
        <v>5</v>
      </c>
      <c r="H24" s="22" t="s">
        <v>5</v>
      </c>
      <c r="I24" s="22" t="s">
        <v>45</v>
      </c>
      <c r="J24" s="22">
        <v>20</v>
      </c>
      <c r="K24" s="22">
        <v>15</v>
      </c>
    </row>
    <row r="25" spans="1:11">
      <c r="A25" t="s">
        <v>147</v>
      </c>
      <c r="B25" t="s">
        <v>148</v>
      </c>
      <c r="C25" s="22" t="s">
        <v>68</v>
      </c>
      <c r="D25" s="22" t="s">
        <v>5</v>
      </c>
      <c r="E25" s="22" t="s">
        <v>5</v>
      </c>
      <c r="F25" s="22" t="s">
        <v>5</v>
      </c>
      <c r="G25" s="22" t="s">
        <v>5</v>
      </c>
      <c r="H25" s="22" t="s">
        <v>5</v>
      </c>
      <c r="I25" s="22" t="s">
        <v>45</v>
      </c>
      <c r="J25" s="22">
        <v>36</v>
      </c>
      <c r="K25" s="22">
        <v>15</v>
      </c>
    </row>
    <row r="26" spans="1:11">
      <c r="A26" t="s">
        <v>149</v>
      </c>
      <c r="B26" t="s">
        <v>150</v>
      </c>
      <c r="C26" s="22" t="s">
        <v>68</v>
      </c>
      <c r="D26" s="22" t="s">
        <v>5</v>
      </c>
      <c r="E26" s="22" t="s">
        <v>5</v>
      </c>
      <c r="F26" s="22" t="s">
        <v>5</v>
      </c>
      <c r="G26" s="22" t="s">
        <v>5</v>
      </c>
      <c r="H26" s="22" t="s">
        <v>5</v>
      </c>
      <c r="I26" s="22" t="s">
        <v>5</v>
      </c>
      <c r="J26" s="22">
        <v>36</v>
      </c>
      <c r="K26" s="22">
        <v>15</v>
      </c>
    </row>
    <row r="27" spans="1:11">
      <c r="A27" t="s">
        <v>151</v>
      </c>
      <c r="B27" t="s">
        <v>152</v>
      </c>
      <c r="C27" s="22" t="s">
        <v>68</v>
      </c>
      <c r="D27" s="22" t="s">
        <v>5</v>
      </c>
      <c r="E27" s="22" t="s">
        <v>5</v>
      </c>
      <c r="F27" s="22" t="s">
        <v>5</v>
      </c>
      <c r="G27" s="22" t="s">
        <v>5</v>
      </c>
      <c r="H27" s="22" t="s">
        <v>5</v>
      </c>
      <c r="I27" s="22" t="s">
        <v>45</v>
      </c>
      <c r="J27" s="22">
        <v>14</v>
      </c>
      <c r="K27" s="22">
        <v>15</v>
      </c>
    </row>
    <row r="28" spans="1:11">
      <c r="A28" t="s">
        <v>153</v>
      </c>
      <c r="B28" t="s">
        <v>154</v>
      </c>
      <c r="C28" s="22" t="s">
        <v>68</v>
      </c>
      <c r="D28" s="22" t="s">
        <v>5</v>
      </c>
      <c r="E28" s="22" t="s">
        <v>5</v>
      </c>
      <c r="F28" s="22" t="s">
        <v>5</v>
      </c>
      <c r="G28" s="22" t="s">
        <v>5</v>
      </c>
      <c r="H28" s="22" t="s">
        <v>5</v>
      </c>
      <c r="I28" s="22" t="s">
        <v>45</v>
      </c>
      <c r="J28" s="22">
        <v>32</v>
      </c>
      <c r="K28" s="22">
        <v>15</v>
      </c>
    </row>
    <row r="29" spans="1:11">
      <c r="A29" t="s">
        <v>155</v>
      </c>
      <c r="B29" t="s">
        <v>156</v>
      </c>
      <c r="C29" s="22" t="s">
        <v>65</v>
      </c>
      <c r="D29" s="22" t="s">
        <v>5</v>
      </c>
      <c r="E29" s="22" t="s">
        <v>5</v>
      </c>
      <c r="F29" s="22" t="s">
        <v>5</v>
      </c>
      <c r="G29" s="22" t="s">
        <v>5</v>
      </c>
      <c r="H29" s="22" t="s">
        <v>5</v>
      </c>
      <c r="I29" s="22" t="s">
        <v>5</v>
      </c>
      <c r="J29" s="22">
        <v>18</v>
      </c>
      <c r="K29" s="22">
        <v>15</v>
      </c>
    </row>
    <row r="30" spans="1:11">
      <c r="A30" t="s">
        <v>157</v>
      </c>
      <c r="B30" t="s">
        <v>158</v>
      </c>
      <c r="C30" s="22" t="s">
        <v>65</v>
      </c>
      <c r="D30" s="22" t="s">
        <v>5</v>
      </c>
      <c r="E30" s="22" t="s">
        <v>5</v>
      </c>
      <c r="F30" s="22" t="s">
        <v>5</v>
      </c>
      <c r="G30" s="22" t="s">
        <v>5</v>
      </c>
      <c r="H30" s="22" t="s">
        <v>5</v>
      </c>
      <c r="I30" s="22" t="s">
        <v>5</v>
      </c>
      <c r="J30" s="22">
        <v>15</v>
      </c>
      <c r="K30" s="22">
        <v>15</v>
      </c>
    </row>
    <row r="31" spans="1:11">
      <c r="A31" t="s">
        <v>159</v>
      </c>
      <c r="B31" t="s">
        <v>160</v>
      </c>
      <c r="C31" s="22" t="s">
        <v>65</v>
      </c>
      <c r="D31" s="22" t="s">
        <v>5</v>
      </c>
      <c r="E31" s="22" t="s">
        <v>5</v>
      </c>
      <c r="F31" s="22" t="s">
        <v>5</v>
      </c>
      <c r="G31" s="22" t="s">
        <v>5</v>
      </c>
      <c r="H31" s="22" t="s">
        <v>5</v>
      </c>
      <c r="I31" s="22" t="s">
        <v>45</v>
      </c>
      <c r="J31" s="22">
        <v>14</v>
      </c>
      <c r="K31" s="22">
        <v>15</v>
      </c>
    </row>
    <row r="32" spans="1:11">
      <c r="A32" t="s">
        <v>161</v>
      </c>
      <c r="B32" t="s">
        <v>162</v>
      </c>
      <c r="C32" s="22" t="s">
        <v>65</v>
      </c>
      <c r="D32" s="22" t="s">
        <v>5</v>
      </c>
      <c r="E32" s="22" t="s">
        <v>5</v>
      </c>
      <c r="F32" s="22" t="s">
        <v>5</v>
      </c>
      <c r="G32" s="22" t="s">
        <v>5</v>
      </c>
      <c r="H32" s="22" t="s">
        <v>5</v>
      </c>
      <c r="I32" s="22" t="s">
        <v>45</v>
      </c>
      <c r="J32" s="22">
        <v>26</v>
      </c>
      <c r="K32" s="22">
        <v>15</v>
      </c>
    </row>
    <row r="33" spans="1:11">
      <c r="A33" t="s">
        <v>163</v>
      </c>
      <c r="B33" t="s">
        <v>164</v>
      </c>
      <c r="C33" s="22" t="s">
        <v>68</v>
      </c>
      <c r="D33" s="22" t="s">
        <v>5</v>
      </c>
      <c r="E33" s="22" t="s">
        <v>5</v>
      </c>
      <c r="F33" s="22" t="s">
        <v>5</v>
      </c>
      <c r="G33" s="22" t="s">
        <v>5</v>
      </c>
      <c r="H33" s="22" t="s">
        <v>5</v>
      </c>
      <c r="I33" s="22" t="s">
        <v>5</v>
      </c>
      <c r="J33" s="22">
        <v>12</v>
      </c>
      <c r="K33" s="22">
        <v>15</v>
      </c>
    </row>
    <row r="34" spans="1:11">
      <c r="A34" t="s">
        <v>165</v>
      </c>
      <c r="B34" t="s">
        <v>72</v>
      </c>
      <c r="C34" s="22" t="s">
        <v>68</v>
      </c>
      <c r="D34" s="22" t="s">
        <v>5</v>
      </c>
      <c r="E34" s="22" t="s">
        <v>5</v>
      </c>
      <c r="F34" s="22" t="s">
        <v>5</v>
      </c>
      <c r="G34" s="22" t="s">
        <v>5</v>
      </c>
      <c r="H34" s="22" t="s">
        <v>5</v>
      </c>
      <c r="I34" s="22" t="s">
        <v>45</v>
      </c>
      <c r="J34" s="22">
        <v>14</v>
      </c>
      <c r="K34" s="22">
        <v>15</v>
      </c>
    </row>
    <row r="35" spans="1:11">
      <c r="A35" t="s">
        <v>166</v>
      </c>
      <c r="B35" t="s">
        <v>167</v>
      </c>
      <c r="C35" s="22" t="s">
        <v>65</v>
      </c>
      <c r="D35" s="22" t="s">
        <v>5</v>
      </c>
      <c r="E35" s="22" t="s">
        <v>5</v>
      </c>
      <c r="F35" s="22" t="s">
        <v>5</v>
      </c>
      <c r="G35" s="22" t="s">
        <v>5</v>
      </c>
      <c r="H35" s="22" t="s">
        <v>5</v>
      </c>
      <c r="I35" s="22" t="s">
        <v>5</v>
      </c>
      <c r="J35" s="22">
        <v>32</v>
      </c>
      <c r="K35" s="22">
        <v>15</v>
      </c>
    </row>
    <row r="36" spans="1:11">
      <c r="A36" t="s">
        <v>168</v>
      </c>
      <c r="B36" t="s">
        <v>169</v>
      </c>
      <c r="C36" s="22" t="s">
        <v>68</v>
      </c>
      <c r="D36" s="22" t="s">
        <v>5</v>
      </c>
      <c r="E36" s="22" t="s">
        <v>5</v>
      </c>
      <c r="F36" s="22" t="s">
        <v>5</v>
      </c>
      <c r="G36" s="22" t="s">
        <v>5</v>
      </c>
      <c r="H36" s="22" t="s">
        <v>5</v>
      </c>
      <c r="I36" s="22" t="s">
        <v>45</v>
      </c>
      <c r="J36" s="22">
        <v>4</v>
      </c>
      <c r="K36" s="22">
        <v>15</v>
      </c>
    </row>
    <row r="37" spans="1:11">
      <c r="A37" t="s">
        <v>170</v>
      </c>
      <c r="B37" t="s">
        <v>171</v>
      </c>
      <c r="C37" s="22" t="s">
        <v>65</v>
      </c>
      <c r="D37" s="22" t="s">
        <v>5</v>
      </c>
      <c r="E37" s="22" t="s">
        <v>5</v>
      </c>
      <c r="F37" s="22" t="s">
        <v>5</v>
      </c>
      <c r="G37" s="22" t="s">
        <v>5</v>
      </c>
      <c r="H37" s="22" t="s">
        <v>5</v>
      </c>
      <c r="I37" s="22" t="s">
        <v>45</v>
      </c>
      <c r="J37" s="22">
        <v>20</v>
      </c>
      <c r="K37" s="22">
        <v>15</v>
      </c>
    </row>
    <row r="38" spans="1:11">
      <c r="A38" t="s">
        <v>172</v>
      </c>
      <c r="B38" t="s">
        <v>173</v>
      </c>
      <c r="C38" s="22" t="s">
        <v>68</v>
      </c>
      <c r="D38" s="22" t="s">
        <v>5</v>
      </c>
      <c r="E38" s="22" t="s">
        <v>5</v>
      </c>
      <c r="F38" s="22" t="s">
        <v>5</v>
      </c>
      <c r="G38" s="22" t="s">
        <v>5</v>
      </c>
      <c r="H38" s="22" t="s">
        <v>5</v>
      </c>
      <c r="I38" s="22" t="s">
        <v>5</v>
      </c>
      <c r="J38" s="22">
        <v>23</v>
      </c>
      <c r="K38" s="22">
        <v>15</v>
      </c>
    </row>
    <row r="39" spans="1:11">
      <c r="A39" t="s">
        <v>174</v>
      </c>
      <c r="B39" t="s">
        <v>175</v>
      </c>
      <c r="C39" s="22" t="s">
        <v>68</v>
      </c>
      <c r="D39" s="22" t="s">
        <v>5</v>
      </c>
      <c r="E39" s="22" t="s">
        <v>5</v>
      </c>
      <c r="F39" s="22" t="s">
        <v>5</v>
      </c>
      <c r="G39" s="22" t="s">
        <v>5</v>
      </c>
      <c r="H39" s="22" t="s">
        <v>5</v>
      </c>
      <c r="I39" s="22" t="s">
        <v>45</v>
      </c>
      <c r="J39" s="22">
        <v>18</v>
      </c>
      <c r="K39" s="22">
        <v>15</v>
      </c>
    </row>
    <row r="40" spans="1:11">
      <c r="A40" t="s">
        <v>176</v>
      </c>
      <c r="B40" t="s">
        <v>177</v>
      </c>
      <c r="C40" s="22" t="s">
        <v>68</v>
      </c>
      <c r="D40" s="22" t="s">
        <v>5</v>
      </c>
      <c r="E40" s="22" t="s">
        <v>5</v>
      </c>
      <c r="F40" s="22" t="s">
        <v>5</v>
      </c>
      <c r="G40" s="22" t="s">
        <v>5</v>
      </c>
      <c r="H40" s="22" t="s">
        <v>5</v>
      </c>
      <c r="I40" s="22" t="s">
        <v>5</v>
      </c>
      <c r="J40" s="22">
        <v>35</v>
      </c>
      <c r="K40" s="22">
        <v>15</v>
      </c>
    </row>
    <row r="41" spans="1:11">
      <c r="A41" t="s">
        <v>178</v>
      </c>
      <c r="B41" t="s">
        <v>179</v>
      </c>
      <c r="C41" s="22" t="s">
        <v>68</v>
      </c>
      <c r="D41" s="22" t="s">
        <v>5</v>
      </c>
      <c r="E41" s="22" t="s">
        <v>5</v>
      </c>
      <c r="F41" s="22" t="s">
        <v>5</v>
      </c>
      <c r="G41" s="22" t="s">
        <v>5</v>
      </c>
      <c r="H41" s="22" t="s">
        <v>5</v>
      </c>
      <c r="I41" s="22" t="s">
        <v>5</v>
      </c>
      <c r="J41" s="22">
        <v>23</v>
      </c>
      <c r="K41" s="22">
        <v>15</v>
      </c>
    </row>
    <row r="42" spans="1:11">
      <c r="A42" t="s">
        <v>180</v>
      </c>
      <c r="B42" t="s">
        <v>181</v>
      </c>
      <c r="C42" s="22" t="s">
        <v>68</v>
      </c>
      <c r="D42" s="22" t="s">
        <v>5</v>
      </c>
      <c r="E42" s="22" t="s">
        <v>5</v>
      </c>
      <c r="F42" s="22" t="s">
        <v>5</v>
      </c>
      <c r="G42" s="22" t="s">
        <v>5</v>
      </c>
      <c r="H42" s="22" t="s">
        <v>5</v>
      </c>
      <c r="I42" s="22" t="s">
        <v>45</v>
      </c>
      <c r="J42" s="22">
        <v>10</v>
      </c>
      <c r="K42" s="22">
        <v>15</v>
      </c>
    </row>
    <row r="43" spans="1:11">
      <c r="A43" t="s">
        <v>109</v>
      </c>
      <c r="B43" t="s">
        <v>182</v>
      </c>
      <c r="C43" s="22" t="s">
        <v>65</v>
      </c>
      <c r="D43" s="22" t="s">
        <v>5</v>
      </c>
      <c r="E43" s="22" t="s">
        <v>5</v>
      </c>
      <c r="F43" s="22" t="s">
        <v>5</v>
      </c>
      <c r="G43" s="22" t="s">
        <v>5</v>
      </c>
      <c r="H43" s="22" t="s">
        <v>5</v>
      </c>
      <c r="I43" s="22" t="s">
        <v>5</v>
      </c>
      <c r="J43" s="22">
        <v>28</v>
      </c>
      <c r="K43" s="22">
        <v>15</v>
      </c>
    </row>
    <row r="44" spans="1:11">
      <c r="A44" t="s">
        <v>183</v>
      </c>
      <c r="B44" t="s">
        <v>184</v>
      </c>
      <c r="C44" s="22" t="s">
        <v>68</v>
      </c>
      <c r="D44" s="22" t="s">
        <v>5</v>
      </c>
      <c r="E44" s="22" t="s">
        <v>5</v>
      </c>
      <c r="F44" s="22" t="s">
        <v>5</v>
      </c>
      <c r="G44" s="22" t="s">
        <v>5</v>
      </c>
      <c r="H44" s="22" t="s">
        <v>5</v>
      </c>
      <c r="I44" s="22" t="s">
        <v>5</v>
      </c>
      <c r="J44" s="22">
        <v>16</v>
      </c>
      <c r="K44" s="22">
        <v>15</v>
      </c>
    </row>
    <row r="45" spans="1:11">
      <c r="A45" t="s">
        <v>185</v>
      </c>
      <c r="B45" t="s">
        <v>186</v>
      </c>
      <c r="C45" s="22" t="s">
        <v>65</v>
      </c>
      <c r="D45" s="22" t="s">
        <v>5</v>
      </c>
      <c r="E45" s="22" t="s">
        <v>5</v>
      </c>
      <c r="F45" s="22" t="s">
        <v>5</v>
      </c>
      <c r="G45" s="22" t="s">
        <v>5</v>
      </c>
      <c r="H45" s="22" t="s">
        <v>5</v>
      </c>
      <c r="I45" s="22" t="s">
        <v>45</v>
      </c>
      <c r="J45" s="22">
        <v>14</v>
      </c>
      <c r="K45" s="22">
        <v>15</v>
      </c>
    </row>
    <row r="46" spans="1:11">
      <c r="A46" t="s">
        <v>187</v>
      </c>
      <c r="B46" t="s">
        <v>188</v>
      </c>
      <c r="C46" s="22" t="s">
        <v>68</v>
      </c>
      <c r="D46" s="22" t="s">
        <v>5</v>
      </c>
      <c r="E46" s="22" t="s">
        <v>5</v>
      </c>
      <c r="F46" s="22" t="s">
        <v>5</v>
      </c>
      <c r="G46" s="22" t="s">
        <v>5</v>
      </c>
      <c r="H46" s="22" t="s">
        <v>5</v>
      </c>
      <c r="I46" s="22" t="s">
        <v>45</v>
      </c>
      <c r="J46" s="22">
        <v>10</v>
      </c>
      <c r="K46" s="22">
        <v>15</v>
      </c>
    </row>
    <row r="47" spans="1:11">
      <c r="A47" t="s">
        <v>108</v>
      </c>
      <c r="B47" t="s">
        <v>189</v>
      </c>
      <c r="C47" s="22" t="s">
        <v>68</v>
      </c>
      <c r="D47" s="22" t="s">
        <v>5</v>
      </c>
      <c r="E47" s="22" t="s">
        <v>5</v>
      </c>
      <c r="F47" s="22" t="s">
        <v>5</v>
      </c>
      <c r="G47" s="22" t="s">
        <v>5</v>
      </c>
      <c r="H47" s="22" t="s">
        <v>5</v>
      </c>
      <c r="I47" s="22" t="s">
        <v>45</v>
      </c>
      <c r="J47" s="22">
        <v>36</v>
      </c>
      <c r="K47" s="22">
        <v>15</v>
      </c>
    </row>
    <row r="48" spans="1:11">
      <c r="A48" t="s">
        <v>190</v>
      </c>
      <c r="B48" t="s">
        <v>191</v>
      </c>
      <c r="C48" s="22" t="s">
        <v>68</v>
      </c>
      <c r="D48" s="22" t="s">
        <v>5</v>
      </c>
      <c r="E48" s="22" t="s">
        <v>5</v>
      </c>
      <c r="F48" s="22" t="s">
        <v>5</v>
      </c>
      <c r="G48" s="22" t="s">
        <v>5</v>
      </c>
      <c r="H48" s="22" t="s">
        <v>5</v>
      </c>
      <c r="I48" s="22" t="s">
        <v>45</v>
      </c>
      <c r="J48" s="22">
        <v>22</v>
      </c>
      <c r="K48" s="22">
        <v>15</v>
      </c>
    </row>
    <row r="49" spans="1:11">
      <c r="A49" t="s">
        <v>192</v>
      </c>
      <c r="B49" t="s">
        <v>193</v>
      </c>
      <c r="C49" s="22" t="s">
        <v>68</v>
      </c>
      <c r="D49" s="22" t="s">
        <v>5</v>
      </c>
      <c r="E49" s="22" t="s">
        <v>5</v>
      </c>
      <c r="F49" s="22" t="s">
        <v>5</v>
      </c>
      <c r="G49" s="22" t="s">
        <v>5</v>
      </c>
      <c r="H49" s="22" t="s">
        <v>5</v>
      </c>
      <c r="I49" s="22" t="s">
        <v>45</v>
      </c>
      <c r="J49" s="22">
        <v>10</v>
      </c>
      <c r="K49" s="22">
        <v>15</v>
      </c>
    </row>
    <row r="50" spans="1:11">
      <c r="A50" t="s">
        <v>194</v>
      </c>
      <c r="B50" t="s">
        <v>195</v>
      </c>
      <c r="C50" s="22" t="s">
        <v>68</v>
      </c>
      <c r="D50" s="22" t="s">
        <v>5</v>
      </c>
      <c r="E50" s="22" t="s">
        <v>5</v>
      </c>
      <c r="F50" s="22" t="s">
        <v>5</v>
      </c>
      <c r="G50" s="22" t="s">
        <v>5</v>
      </c>
      <c r="H50" s="22" t="s">
        <v>5</v>
      </c>
      <c r="I50" s="22" t="s">
        <v>45</v>
      </c>
      <c r="J50" s="22">
        <v>24</v>
      </c>
      <c r="K50" s="22">
        <v>15</v>
      </c>
    </row>
    <row r="51" spans="1:11">
      <c r="A51" t="s">
        <v>196</v>
      </c>
      <c r="B51" t="s">
        <v>197</v>
      </c>
      <c r="C51" s="22" t="s">
        <v>68</v>
      </c>
      <c r="D51" s="22" t="s">
        <v>5</v>
      </c>
      <c r="E51" s="22" t="s">
        <v>5</v>
      </c>
      <c r="F51" s="22" t="s">
        <v>5</v>
      </c>
      <c r="G51" s="22" t="s">
        <v>5</v>
      </c>
      <c r="H51" s="22" t="s">
        <v>5</v>
      </c>
      <c r="I51" s="22" t="s">
        <v>5</v>
      </c>
      <c r="J51" s="22">
        <v>22</v>
      </c>
      <c r="K51" s="22">
        <v>15</v>
      </c>
    </row>
    <row r="52" spans="1:11">
      <c r="A52" t="s">
        <v>198</v>
      </c>
      <c r="B52" t="s">
        <v>199</v>
      </c>
      <c r="C52" s="22" t="s">
        <v>68</v>
      </c>
      <c r="D52" s="22" t="s">
        <v>5</v>
      </c>
      <c r="E52" s="22" t="s">
        <v>5</v>
      </c>
      <c r="F52" s="22" t="s">
        <v>5</v>
      </c>
      <c r="G52" s="22" t="s">
        <v>5</v>
      </c>
      <c r="H52" s="22" t="s">
        <v>5</v>
      </c>
      <c r="I52" s="22" t="s">
        <v>5</v>
      </c>
      <c r="J52" s="22">
        <v>18</v>
      </c>
      <c r="K52" s="22">
        <v>15</v>
      </c>
    </row>
    <row r="53" spans="1:11">
      <c r="A53" t="s">
        <v>200</v>
      </c>
      <c r="B53" t="s">
        <v>201</v>
      </c>
      <c r="C53" s="22" t="s">
        <v>65</v>
      </c>
      <c r="D53" s="22" t="s">
        <v>5</v>
      </c>
      <c r="E53" s="22" t="s">
        <v>5</v>
      </c>
      <c r="F53" s="22" t="s">
        <v>5</v>
      </c>
      <c r="G53" s="22" t="s">
        <v>5</v>
      </c>
      <c r="H53" s="22" t="s">
        <v>5</v>
      </c>
      <c r="I53" s="22" t="s">
        <v>5</v>
      </c>
      <c r="J53" s="22">
        <v>18</v>
      </c>
      <c r="K53" s="22">
        <v>15</v>
      </c>
    </row>
    <row r="54" spans="1:11">
      <c r="A54" t="s">
        <v>202</v>
      </c>
      <c r="B54" t="s">
        <v>203</v>
      </c>
      <c r="C54" s="22" t="s">
        <v>68</v>
      </c>
      <c r="D54" s="22" t="s">
        <v>5</v>
      </c>
      <c r="E54" s="22" t="s">
        <v>5</v>
      </c>
      <c r="F54" s="22" t="s">
        <v>5</v>
      </c>
      <c r="G54" s="22" t="s">
        <v>5</v>
      </c>
      <c r="H54" s="22" t="s">
        <v>5</v>
      </c>
      <c r="I54" s="22" t="s">
        <v>5</v>
      </c>
      <c r="J54" s="22">
        <v>8</v>
      </c>
      <c r="K54" s="22">
        <v>15</v>
      </c>
    </row>
    <row r="55" spans="1:11">
      <c r="A55" t="s">
        <v>204</v>
      </c>
      <c r="B55" t="s">
        <v>205</v>
      </c>
      <c r="C55" s="22" t="s">
        <v>65</v>
      </c>
      <c r="D55" s="22" t="s">
        <v>5</v>
      </c>
      <c r="E55" s="22" t="s">
        <v>5</v>
      </c>
      <c r="F55" s="22" t="s">
        <v>5</v>
      </c>
      <c r="G55" s="22" t="s">
        <v>5</v>
      </c>
      <c r="H55" s="22" t="s">
        <v>5</v>
      </c>
      <c r="I55" s="22" t="s">
        <v>45</v>
      </c>
      <c r="J55" s="22">
        <v>24</v>
      </c>
      <c r="K55" s="22">
        <v>15</v>
      </c>
    </row>
    <row r="56" spans="1:11">
      <c r="J56" s="22">
        <f>SUM(J6:J55)</f>
        <v>1020</v>
      </c>
    </row>
  </sheetData>
  <phoneticPr fontId="19" type="noConversion"/>
  <dataValidations count="1">
    <dataValidation type="list" allowBlank="1" showInputMessage="1" showErrorMessage="1" sqref="D6:I55" xr:uid="{310277DC-CD9F-4A53-90DA-4A4FC374E3ED}">
      <formula1>"Yes, No, NA"</formula1>
    </dataValidation>
  </dataValidations>
  <pageMargins left="0.7" right="0.7" top="0.75" bottom="0.75" header="0.3" footer="0.3"/>
  <pageSetup scale="26"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Tables'!$AE$3:$AE$5</xm:f>
          </x14:formula1>
          <xm:sqref>C6:C55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44859-CED1-4BEA-8841-38B5F3DD9D65}">
  <sheetPr>
    <tabColor theme="4"/>
  </sheetPr>
  <dimension ref="A1:E52"/>
  <sheetViews>
    <sheetView workbookViewId="0"/>
  </sheetViews>
  <sheetFormatPr defaultRowHeight="15"/>
  <cols>
    <col min="1" max="1" width="56.28515625" bestFit="1" customWidth="1"/>
    <col min="2" max="2" width="10.5703125" bestFit="1" customWidth="1"/>
    <col min="3" max="3" width="85.7109375" customWidth="1"/>
    <col min="4" max="4" width="33.140625" hidden="1" customWidth="1"/>
    <col min="5" max="5" width="25.7109375" customWidth="1"/>
  </cols>
  <sheetData>
    <row r="1" spans="1:5" ht="37.5">
      <c r="A1" s="131" t="s">
        <v>2</v>
      </c>
      <c r="B1" s="132" t="s">
        <v>3</v>
      </c>
      <c r="C1" s="133" t="s">
        <v>585</v>
      </c>
      <c r="D1" s="133" t="s">
        <v>4</v>
      </c>
      <c r="E1" s="134" t="s">
        <v>586</v>
      </c>
    </row>
    <row r="2" spans="1:5" ht="45" customHeight="1">
      <c r="A2" s="135" t="s">
        <v>110</v>
      </c>
      <c r="B2" s="127" t="s">
        <v>111</v>
      </c>
      <c r="C2" s="128" t="s">
        <v>591</v>
      </c>
      <c r="D2" s="129" t="s">
        <v>65</v>
      </c>
      <c r="E2" s="136" t="s">
        <v>45</v>
      </c>
    </row>
    <row r="3" spans="1:5" ht="45" customHeight="1">
      <c r="A3" s="135" t="s">
        <v>112</v>
      </c>
      <c r="B3" s="127" t="s">
        <v>113</v>
      </c>
      <c r="C3" s="128" t="s">
        <v>603</v>
      </c>
      <c r="D3" s="129" t="s">
        <v>65</v>
      </c>
      <c r="E3" s="136" t="s">
        <v>45</v>
      </c>
    </row>
    <row r="4" spans="1:5" ht="45" customHeight="1">
      <c r="A4" s="135" t="s">
        <v>114</v>
      </c>
      <c r="B4" s="127" t="s">
        <v>115</v>
      </c>
      <c r="C4" s="128" t="s">
        <v>591</v>
      </c>
      <c r="D4" s="129" t="s">
        <v>68</v>
      </c>
      <c r="E4" s="136" t="s">
        <v>45</v>
      </c>
    </row>
    <row r="5" spans="1:5" ht="16.5">
      <c r="A5" s="135" t="s">
        <v>116</v>
      </c>
      <c r="B5" s="127" t="s">
        <v>117</v>
      </c>
      <c r="C5" s="128" t="s">
        <v>599</v>
      </c>
      <c r="D5" s="129" t="s">
        <v>68</v>
      </c>
      <c r="E5" s="136" t="s">
        <v>45</v>
      </c>
    </row>
    <row r="6" spans="1:5" ht="16.5">
      <c r="A6" s="135" t="s">
        <v>118</v>
      </c>
      <c r="B6" s="127" t="s">
        <v>119</v>
      </c>
      <c r="C6" s="128" t="s">
        <v>590</v>
      </c>
      <c r="D6" s="129" t="s">
        <v>68</v>
      </c>
      <c r="E6" s="136" t="s">
        <v>45</v>
      </c>
    </row>
    <row r="7" spans="1:5" ht="16.5">
      <c r="A7" s="135" t="s">
        <v>120</v>
      </c>
      <c r="B7" s="127" t="s">
        <v>121</v>
      </c>
      <c r="C7" s="128" t="s">
        <v>587</v>
      </c>
      <c r="D7" s="129" t="s">
        <v>68</v>
      </c>
      <c r="E7" s="136" t="s">
        <v>45</v>
      </c>
    </row>
    <row r="8" spans="1:5" ht="40.5">
      <c r="A8" s="135" t="s">
        <v>122</v>
      </c>
      <c r="B8" s="127" t="s">
        <v>123</v>
      </c>
      <c r="C8" s="128" t="s">
        <v>591</v>
      </c>
      <c r="D8" s="129" t="s">
        <v>65</v>
      </c>
      <c r="E8" s="136" t="s">
        <v>45</v>
      </c>
    </row>
    <row r="9" spans="1:5" ht="16.5">
      <c r="A9" s="135" t="s">
        <v>124</v>
      </c>
      <c r="B9" s="127" t="s">
        <v>125</v>
      </c>
      <c r="C9" s="130" t="s">
        <v>589</v>
      </c>
      <c r="D9" s="129" t="s">
        <v>68</v>
      </c>
      <c r="E9" s="136" t="s">
        <v>45</v>
      </c>
    </row>
    <row r="10" spans="1:5" ht="40.5">
      <c r="A10" s="135" t="s">
        <v>126</v>
      </c>
      <c r="B10" s="127" t="s">
        <v>127</v>
      </c>
      <c r="C10" s="128" t="s">
        <v>591</v>
      </c>
      <c r="D10" s="129" t="s">
        <v>68</v>
      </c>
      <c r="E10" s="136" t="s">
        <v>45</v>
      </c>
    </row>
    <row r="11" spans="1:5" ht="40.5">
      <c r="A11" s="135" t="s">
        <v>128</v>
      </c>
      <c r="B11" s="127" t="s">
        <v>129</v>
      </c>
      <c r="C11" s="128" t="s">
        <v>591</v>
      </c>
      <c r="D11" s="129" t="s">
        <v>68</v>
      </c>
      <c r="E11" s="136" t="s">
        <v>45</v>
      </c>
    </row>
    <row r="12" spans="1:5" ht="30" customHeight="1">
      <c r="A12" s="135" t="s">
        <v>130</v>
      </c>
      <c r="B12" s="127" t="s">
        <v>131</v>
      </c>
      <c r="C12" s="128" t="s">
        <v>596</v>
      </c>
      <c r="D12" s="129" t="s">
        <v>68</v>
      </c>
      <c r="E12" s="136" t="s">
        <v>45</v>
      </c>
    </row>
    <row r="13" spans="1:5" ht="16.5" customHeight="1">
      <c r="A13" s="135" t="s">
        <v>132</v>
      </c>
      <c r="B13" s="127" t="s">
        <v>133</v>
      </c>
      <c r="C13" s="128" t="s">
        <v>593</v>
      </c>
      <c r="D13" s="129" t="s">
        <v>68</v>
      </c>
      <c r="E13" s="136" t="s">
        <v>45</v>
      </c>
    </row>
    <row r="14" spans="1:5" ht="45" customHeight="1">
      <c r="A14" s="135" t="s">
        <v>107</v>
      </c>
      <c r="B14" s="127" t="s">
        <v>134</v>
      </c>
      <c r="C14" s="128" t="s">
        <v>592</v>
      </c>
      <c r="D14" s="129" t="s">
        <v>65</v>
      </c>
      <c r="E14" s="136" t="s">
        <v>45</v>
      </c>
    </row>
    <row r="15" spans="1:5" ht="27" customHeight="1">
      <c r="A15" s="135" t="s">
        <v>135</v>
      </c>
      <c r="B15" s="127" t="s">
        <v>136</v>
      </c>
      <c r="C15" s="128" t="s">
        <v>595</v>
      </c>
      <c r="D15" s="129" t="s">
        <v>68</v>
      </c>
      <c r="E15" s="136" t="s">
        <v>45</v>
      </c>
    </row>
    <row r="16" spans="1:5" ht="30" customHeight="1">
      <c r="A16" s="135" t="s">
        <v>137</v>
      </c>
      <c r="B16" s="127" t="s">
        <v>138</v>
      </c>
      <c r="C16" s="128" t="s">
        <v>594</v>
      </c>
      <c r="D16" s="129" t="s">
        <v>68</v>
      </c>
      <c r="E16" s="136" t="s">
        <v>45</v>
      </c>
    </row>
    <row r="17" spans="1:5" ht="16.5" customHeight="1">
      <c r="A17" s="135" t="s">
        <v>139</v>
      </c>
      <c r="B17" s="127" t="s">
        <v>140</v>
      </c>
      <c r="C17" s="128" t="s">
        <v>588</v>
      </c>
      <c r="D17" s="129" t="s">
        <v>68</v>
      </c>
      <c r="E17" s="136" t="s">
        <v>45</v>
      </c>
    </row>
    <row r="18" spans="1:5" ht="45" customHeight="1">
      <c r="A18" s="135" t="s">
        <v>141</v>
      </c>
      <c r="B18" s="127" t="s">
        <v>142</v>
      </c>
      <c r="C18" s="128" t="s">
        <v>597</v>
      </c>
      <c r="D18" s="129" t="s">
        <v>68</v>
      </c>
      <c r="E18" s="136" t="s">
        <v>45</v>
      </c>
    </row>
    <row r="19" spans="1:5" ht="15" customHeight="1">
      <c r="A19" s="135" t="s">
        <v>143</v>
      </c>
      <c r="B19" s="127" t="s">
        <v>144</v>
      </c>
      <c r="C19" s="128" t="s">
        <v>590</v>
      </c>
      <c r="D19" s="129" t="s">
        <v>65</v>
      </c>
      <c r="E19" s="136" t="s">
        <v>45</v>
      </c>
    </row>
    <row r="20" spans="1:5" ht="16.5">
      <c r="A20" s="135" t="s">
        <v>145</v>
      </c>
      <c r="B20" s="127" t="s">
        <v>146</v>
      </c>
      <c r="C20" s="130" t="s">
        <v>598</v>
      </c>
      <c r="D20" s="129" t="s">
        <v>68</v>
      </c>
      <c r="E20" s="136" t="s">
        <v>45</v>
      </c>
    </row>
    <row r="21" spans="1:5" ht="16.5">
      <c r="A21" s="135" t="s">
        <v>147</v>
      </c>
      <c r="B21" s="127" t="s">
        <v>148</v>
      </c>
      <c r="C21" s="128" t="s">
        <v>590</v>
      </c>
      <c r="D21" s="129" t="s">
        <v>68</v>
      </c>
      <c r="E21" s="136" t="s">
        <v>45</v>
      </c>
    </row>
    <row r="22" spans="1:5" ht="16.5">
      <c r="A22" s="135" t="s">
        <v>149</v>
      </c>
      <c r="B22" s="127" t="s">
        <v>150</v>
      </c>
      <c r="C22" s="130" t="s">
        <v>589</v>
      </c>
      <c r="D22" s="129" t="s">
        <v>68</v>
      </c>
      <c r="E22" s="136" t="s">
        <v>5</v>
      </c>
    </row>
    <row r="23" spans="1:5" ht="16.5" hidden="1">
      <c r="A23" s="135" t="s">
        <v>151</v>
      </c>
      <c r="B23" s="127" t="s">
        <v>152</v>
      </c>
      <c r="C23" s="127"/>
      <c r="D23" s="129" t="s">
        <v>68</v>
      </c>
      <c r="E23" s="136" t="s">
        <v>45</v>
      </c>
    </row>
    <row r="24" spans="1:5" ht="15" customHeight="1">
      <c r="A24" s="135" t="s">
        <v>153</v>
      </c>
      <c r="B24" s="127" t="s">
        <v>154</v>
      </c>
      <c r="C24" s="130" t="s">
        <v>588</v>
      </c>
      <c r="D24" s="129" t="s">
        <v>68</v>
      </c>
      <c r="E24" s="136" t="s">
        <v>45</v>
      </c>
    </row>
    <row r="25" spans="1:5" ht="15" customHeight="1">
      <c r="A25" s="135" t="s">
        <v>155</v>
      </c>
      <c r="B25" s="127" t="s">
        <v>156</v>
      </c>
      <c r="C25" s="128" t="s">
        <v>600</v>
      </c>
      <c r="D25" s="129" t="s">
        <v>65</v>
      </c>
      <c r="E25" s="136" t="s">
        <v>5</v>
      </c>
    </row>
    <row r="26" spans="1:5" ht="16.5">
      <c r="A26" s="135" t="s">
        <v>157</v>
      </c>
      <c r="B26" s="127" t="s">
        <v>158</v>
      </c>
      <c r="C26" s="128" t="s">
        <v>590</v>
      </c>
      <c r="D26" s="129" t="s">
        <v>65</v>
      </c>
      <c r="E26" s="136" t="s">
        <v>5</v>
      </c>
    </row>
    <row r="27" spans="1:5" ht="45" customHeight="1" thickBot="1">
      <c r="A27" s="137" t="s">
        <v>159</v>
      </c>
      <c r="B27" s="138" t="s">
        <v>160</v>
      </c>
      <c r="C27" s="142" t="s">
        <v>591</v>
      </c>
      <c r="D27" s="139" t="s">
        <v>65</v>
      </c>
      <c r="E27" s="140" t="s">
        <v>45</v>
      </c>
    </row>
    <row r="28" spans="1:5" ht="17.25" hidden="1" thickBot="1">
      <c r="A28" s="144" t="s">
        <v>161</v>
      </c>
      <c r="B28" s="145" t="s">
        <v>162</v>
      </c>
      <c r="C28" s="145"/>
      <c r="D28" s="146" t="s">
        <v>65</v>
      </c>
      <c r="E28" s="147" t="s">
        <v>45</v>
      </c>
    </row>
    <row r="29" spans="1:5" ht="37.5">
      <c r="A29" s="131" t="s">
        <v>2</v>
      </c>
      <c r="B29" s="132" t="s">
        <v>3</v>
      </c>
      <c r="C29" s="133" t="s">
        <v>585</v>
      </c>
      <c r="D29" s="133" t="s">
        <v>4</v>
      </c>
      <c r="E29" s="134" t="s">
        <v>586</v>
      </c>
    </row>
    <row r="30" spans="1:5" ht="16.5">
      <c r="A30" s="135" t="s">
        <v>163</v>
      </c>
      <c r="B30" s="127" t="s">
        <v>164</v>
      </c>
      <c r="C30" s="130" t="s">
        <v>589</v>
      </c>
      <c r="D30" s="129" t="s">
        <v>68</v>
      </c>
      <c r="E30" s="136" t="s">
        <v>5</v>
      </c>
    </row>
    <row r="31" spans="1:5" ht="16.5">
      <c r="A31" s="135" t="s">
        <v>165</v>
      </c>
      <c r="B31" s="127" t="s">
        <v>72</v>
      </c>
      <c r="C31" s="130" t="s">
        <v>589</v>
      </c>
      <c r="D31" s="129" t="s">
        <v>68</v>
      </c>
      <c r="E31" s="136" t="s">
        <v>45</v>
      </c>
    </row>
    <row r="32" spans="1:5" ht="45" customHeight="1">
      <c r="A32" s="135" t="s">
        <v>166</v>
      </c>
      <c r="B32" s="127" t="s">
        <v>167</v>
      </c>
      <c r="C32" s="128" t="s">
        <v>597</v>
      </c>
      <c r="D32" s="129" t="s">
        <v>65</v>
      </c>
      <c r="E32" s="136" t="s">
        <v>5</v>
      </c>
    </row>
    <row r="33" spans="1:5" ht="16.5">
      <c r="A33" s="135" t="s">
        <v>168</v>
      </c>
      <c r="B33" s="127" t="s">
        <v>169</v>
      </c>
      <c r="C33" s="130" t="s">
        <v>589</v>
      </c>
      <c r="D33" s="129" t="s">
        <v>68</v>
      </c>
      <c r="E33" s="136" t="s">
        <v>45</v>
      </c>
    </row>
    <row r="34" spans="1:5" ht="45" customHeight="1">
      <c r="A34" s="135" t="s">
        <v>170</v>
      </c>
      <c r="B34" s="127" t="s">
        <v>171</v>
      </c>
      <c r="C34" s="141" t="s">
        <v>601</v>
      </c>
      <c r="D34" s="129" t="s">
        <v>65</v>
      </c>
      <c r="E34" s="136" t="s">
        <v>45</v>
      </c>
    </row>
    <row r="35" spans="1:5" ht="16.5">
      <c r="A35" s="135" t="s">
        <v>172</v>
      </c>
      <c r="B35" s="127" t="s">
        <v>173</v>
      </c>
      <c r="C35" s="127"/>
      <c r="D35" s="129" t="s">
        <v>68</v>
      </c>
      <c r="E35" s="136" t="s">
        <v>5</v>
      </c>
    </row>
    <row r="36" spans="1:5" ht="30" customHeight="1">
      <c r="A36" s="135" t="s">
        <v>174</v>
      </c>
      <c r="B36" s="127" t="s">
        <v>175</v>
      </c>
      <c r="C36" s="141" t="s">
        <v>602</v>
      </c>
      <c r="D36" s="129" t="s">
        <v>68</v>
      </c>
      <c r="E36" s="136" t="s">
        <v>45</v>
      </c>
    </row>
    <row r="37" spans="1:5" ht="16.5">
      <c r="A37" s="135" t="s">
        <v>176</v>
      </c>
      <c r="B37" s="127" t="s">
        <v>177</v>
      </c>
      <c r="C37" s="127"/>
      <c r="D37" s="129" t="s">
        <v>68</v>
      </c>
      <c r="E37" s="136" t="s">
        <v>5</v>
      </c>
    </row>
    <row r="38" spans="1:5" ht="16.5">
      <c r="A38" s="135" t="s">
        <v>178</v>
      </c>
      <c r="B38" s="127" t="s">
        <v>179</v>
      </c>
      <c r="C38" s="127"/>
      <c r="D38" s="129" t="s">
        <v>68</v>
      </c>
      <c r="E38" s="136" t="s">
        <v>5</v>
      </c>
    </row>
    <row r="39" spans="1:5" ht="16.5">
      <c r="A39" s="135" t="s">
        <v>180</v>
      </c>
      <c r="B39" s="127" t="s">
        <v>181</v>
      </c>
      <c r="C39" s="130" t="s">
        <v>604</v>
      </c>
      <c r="D39" s="129" t="s">
        <v>68</v>
      </c>
      <c r="E39" s="136" t="s">
        <v>45</v>
      </c>
    </row>
    <row r="40" spans="1:5" ht="16.5">
      <c r="A40" s="135" t="s">
        <v>109</v>
      </c>
      <c r="B40" s="127" t="s">
        <v>182</v>
      </c>
      <c r="C40" s="130" t="s">
        <v>604</v>
      </c>
      <c r="D40" s="129" t="s">
        <v>65</v>
      </c>
      <c r="E40" s="136" t="s">
        <v>5</v>
      </c>
    </row>
    <row r="41" spans="1:5" ht="16.5">
      <c r="A41" s="135" t="s">
        <v>183</v>
      </c>
      <c r="B41" s="127" t="s">
        <v>184</v>
      </c>
      <c r="C41" s="127"/>
      <c r="D41" s="129" t="s">
        <v>68</v>
      </c>
      <c r="E41" s="136" t="s">
        <v>5</v>
      </c>
    </row>
    <row r="42" spans="1:5" ht="45" customHeight="1">
      <c r="A42" s="135" t="s">
        <v>185</v>
      </c>
      <c r="B42" s="127" t="s">
        <v>186</v>
      </c>
      <c r="C42" s="128" t="s">
        <v>606</v>
      </c>
      <c r="D42" s="129" t="s">
        <v>65</v>
      </c>
      <c r="E42" s="136" t="s">
        <v>45</v>
      </c>
    </row>
    <row r="43" spans="1:5" ht="16.5">
      <c r="A43" s="135" t="s">
        <v>187</v>
      </c>
      <c r="B43" s="127" t="s">
        <v>188</v>
      </c>
      <c r="C43" s="130" t="s">
        <v>589</v>
      </c>
      <c r="D43" s="129" t="s">
        <v>68</v>
      </c>
      <c r="E43" s="136" t="s">
        <v>45</v>
      </c>
    </row>
    <row r="44" spans="1:5" ht="16.5" hidden="1">
      <c r="A44" s="135" t="s">
        <v>108</v>
      </c>
      <c r="B44" s="127" t="s">
        <v>189</v>
      </c>
      <c r="C44" s="127"/>
      <c r="D44" s="129" t="s">
        <v>68</v>
      </c>
      <c r="E44" s="136" t="s">
        <v>45</v>
      </c>
    </row>
    <row r="45" spans="1:5" ht="16.5">
      <c r="A45" s="135" t="s">
        <v>190</v>
      </c>
      <c r="B45" s="127" t="s">
        <v>191</v>
      </c>
      <c r="C45" s="130" t="s">
        <v>589</v>
      </c>
      <c r="D45" s="129" t="s">
        <v>68</v>
      </c>
      <c r="E45" s="136" t="s">
        <v>45</v>
      </c>
    </row>
    <row r="46" spans="1:5" ht="16.5">
      <c r="A46" s="135" t="s">
        <v>192</v>
      </c>
      <c r="B46" s="127" t="s">
        <v>193</v>
      </c>
      <c r="C46" s="130" t="s">
        <v>589</v>
      </c>
      <c r="D46" s="129" t="s">
        <v>68</v>
      </c>
      <c r="E46" s="136" t="s">
        <v>45</v>
      </c>
    </row>
    <row r="47" spans="1:5" ht="30" customHeight="1">
      <c r="A47" s="135" t="s">
        <v>194</v>
      </c>
      <c r="B47" s="127" t="s">
        <v>195</v>
      </c>
      <c r="C47" s="128" t="s">
        <v>605</v>
      </c>
      <c r="D47" s="129" t="s">
        <v>68</v>
      </c>
      <c r="E47" s="136" t="s">
        <v>45</v>
      </c>
    </row>
    <row r="48" spans="1:5" ht="15" customHeight="1">
      <c r="A48" s="135" t="s">
        <v>196</v>
      </c>
      <c r="B48" s="127" t="s">
        <v>197</v>
      </c>
      <c r="C48" s="128" t="s">
        <v>588</v>
      </c>
      <c r="D48" s="129" t="s">
        <v>68</v>
      </c>
      <c r="E48" s="136" t="s">
        <v>5</v>
      </c>
    </row>
    <row r="49" spans="1:5" ht="16.5">
      <c r="A49" s="135" t="s">
        <v>198</v>
      </c>
      <c r="B49" s="127" t="s">
        <v>199</v>
      </c>
      <c r="C49" s="127"/>
      <c r="D49" s="129" t="s">
        <v>68</v>
      </c>
      <c r="E49" s="136" t="s">
        <v>5</v>
      </c>
    </row>
    <row r="50" spans="1:5" ht="16.5">
      <c r="A50" s="135" t="s">
        <v>200</v>
      </c>
      <c r="B50" s="127" t="s">
        <v>201</v>
      </c>
      <c r="C50" s="127"/>
      <c r="D50" s="129" t="s">
        <v>65</v>
      </c>
      <c r="E50" s="136" t="s">
        <v>5</v>
      </c>
    </row>
    <row r="51" spans="1:5" ht="16.5">
      <c r="A51" s="135" t="s">
        <v>202</v>
      </c>
      <c r="B51" s="127" t="s">
        <v>203</v>
      </c>
      <c r="C51" s="143"/>
      <c r="D51" s="129" t="s">
        <v>68</v>
      </c>
      <c r="E51" s="136" t="s">
        <v>5</v>
      </c>
    </row>
    <row r="52" spans="1:5" ht="45" customHeight="1" thickBot="1">
      <c r="A52" s="137" t="s">
        <v>204</v>
      </c>
      <c r="B52" s="138" t="s">
        <v>205</v>
      </c>
      <c r="C52" s="142" t="s">
        <v>607</v>
      </c>
      <c r="D52" s="139" t="s">
        <v>65</v>
      </c>
      <c r="E52" s="140" t="s">
        <v>45</v>
      </c>
    </row>
  </sheetData>
  <sheetProtection algorithmName="SHA-512" hashValue="lprYLqp1IhHLU+9R2D6B0e7jQzHAp6CnSu00JDDrk+a7lCeeoRncCgt33YzMNXYTHx2O/rEBhYdZvZUj2M95AA==" saltValue="JF6zWwF/RSRUO3QFlHfZBA==" spinCount="100000" sheet="1" objects="1" scenarios="1"/>
  <dataValidations count="2">
    <dataValidation type="list" allowBlank="1" showInputMessage="1" showErrorMessage="1" sqref="E2:E28 E30:E52" xr:uid="{CFA46114-9110-48B1-8E8E-9BED42C65224}">
      <formula1>"Yes, No, NA"</formula1>
    </dataValidation>
    <dataValidation operator="lessThan" allowBlank="1" showInputMessage="1" showErrorMessage="1" sqref="C2:C8 C42 C10:C14 C19 C21 C25:C27 C52" xr:uid="{25F4A0F2-1DC4-4240-BEEB-B97DE82D8E5E}"/>
  </dataValidations>
  <pageMargins left="0.7" right="0.7" top="0.25" bottom="0.25" header="0.05" footer="0.05"/>
  <pageSetup paperSize="3" orientation="landscape" r:id="rId1"/>
  <rowBreaks count="1" manualBreakCount="1">
    <brk id="2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B17F51E-C48B-4BDE-A430-4B74B78C3302}">
          <x14:formula1>
            <xm:f>'Funding Tables'!$AE$3:$AE$5</xm:f>
          </x14:formula1>
          <xm:sqref>D2:D28 D30:D52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A730-F3E4-4970-BDCB-6502BF68593B}">
  <sheetPr>
    <tabColor theme="9"/>
  </sheetPr>
  <dimension ref="A1:D287"/>
  <sheetViews>
    <sheetView topLeftCell="A235" workbookViewId="0">
      <selection activeCell="A236" sqref="A236:A239"/>
    </sheetView>
  </sheetViews>
  <sheetFormatPr defaultRowHeight="15"/>
  <cols>
    <col min="2" max="2" width="8.7109375" style="125"/>
    <col min="3" max="3" width="113.85546875" style="126" customWidth="1"/>
    <col min="4" max="4" width="26.140625" customWidth="1"/>
  </cols>
  <sheetData>
    <row r="1" spans="1:4">
      <c r="A1" t="s">
        <v>9</v>
      </c>
      <c r="B1" s="113" t="s">
        <v>71</v>
      </c>
      <c r="C1" s="114" t="s">
        <v>298</v>
      </c>
      <c r="D1" t="s">
        <v>583</v>
      </c>
    </row>
    <row r="2" spans="1:4">
      <c r="A2">
        <v>1</v>
      </c>
      <c r="B2" s="115">
        <v>31</v>
      </c>
      <c r="C2" s="116" t="s">
        <v>299</v>
      </c>
      <c r="D2" t="str">
        <f>INDEX('Funding Tables'!P:P,MATCH('Board Ventilation Strate-PY'!B2,'Funding Tables'!B:B,0))</f>
        <v>Huron-Superior Catholic District School Board</v>
      </c>
    </row>
    <row r="3" spans="1:4">
      <c r="A3">
        <f>IF(B3=B2,A2+1,1)</f>
        <v>2</v>
      </c>
      <c r="B3" s="115">
        <v>31</v>
      </c>
      <c r="C3" s="116" t="s">
        <v>300</v>
      </c>
      <c r="D3" t="str">
        <f>INDEX('Funding Tables'!P:P,MATCH('Board Ventilation Strate-PY'!B3,'Funding Tables'!B:B,0))</f>
        <v>Huron-Superior Catholic District School Board</v>
      </c>
    </row>
    <row r="4" spans="1:4">
      <c r="A4">
        <f t="shared" ref="A4:A67" si="0">IF(B4=B3,A3+1,1)</f>
        <v>3</v>
      </c>
      <c r="B4" s="115">
        <v>31</v>
      </c>
      <c r="C4" s="116" t="s">
        <v>301</v>
      </c>
      <c r="D4" t="str">
        <f>INDEX('Funding Tables'!P:P,MATCH('Board Ventilation Strate-PY'!B4,'Funding Tables'!B:B,0))</f>
        <v>Huron-Superior Catholic District School Board</v>
      </c>
    </row>
    <row r="5" spans="1:4">
      <c r="A5">
        <f t="shared" si="0"/>
        <v>4</v>
      </c>
      <c r="B5" s="115">
        <v>31</v>
      </c>
      <c r="C5" s="116" t="s">
        <v>302</v>
      </c>
      <c r="D5" t="str">
        <f>INDEX('Funding Tables'!P:P,MATCH('Board Ventilation Strate-PY'!B5,'Funding Tables'!B:B,0))</f>
        <v>Huron-Superior Catholic District School Board</v>
      </c>
    </row>
    <row r="6" spans="1:4">
      <c r="A6">
        <f t="shared" si="0"/>
        <v>1</v>
      </c>
      <c r="B6" s="115">
        <v>10</v>
      </c>
      <c r="C6" s="116" t="s">
        <v>303</v>
      </c>
      <c r="D6" t="str">
        <f>INDEX('Funding Tables'!P:P,MATCH('Board Ventilation Strate-PY'!B6,'Funding Tables'!B:B,0))</f>
        <v>Lambton Kent District School Board</v>
      </c>
    </row>
    <row r="7" spans="1:4" ht="30">
      <c r="A7">
        <f t="shared" si="0"/>
        <v>2</v>
      </c>
      <c r="B7" s="115">
        <v>10</v>
      </c>
      <c r="C7" s="116" t="s">
        <v>304</v>
      </c>
      <c r="D7" t="str">
        <f>INDEX('Funding Tables'!P:P,MATCH('Board Ventilation Strate-PY'!B7,'Funding Tables'!B:B,0))</f>
        <v>Lambton Kent District School Board</v>
      </c>
    </row>
    <row r="8" spans="1:4" ht="30">
      <c r="A8">
        <f t="shared" si="0"/>
        <v>3</v>
      </c>
      <c r="B8" s="115">
        <v>10</v>
      </c>
      <c r="C8" s="116" t="s">
        <v>305</v>
      </c>
      <c r="D8" t="str">
        <f>INDEX('Funding Tables'!P:P,MATCH('Board Ventilation Strate-PY'!B8,'Funding Tables'!B:B,0))</f>
        <v>Lambton Kent District School Board</v>
      </c>
    </row>
    <row r="9" spans="1:4" ht="30">
      <c r="A9">
        <f t="shared" si="0"/>
        <v>4</v>
      </c>
      <c r="B9" s="115">
        <v>10</v>
      </c>
      <c r="C9" s="116" t="s">
        <v>306</v>
      </c>
      <c r="D9" t="str">
        <f>INDEX('Funding Tables'!P:P,MATCH('Board Ventilation Strate-PY'!B9,'Funding Tables'!B:B,0))</f>
        <v>Lambton Kent District School Board</v>
      </c>
    </row>
    <row r="10" spans="1:4">
      <c r="A10">
        <f t="shared" si="0"/>
        <v>1</v>
      </c>
      <c r="B10" s="115">
        <v>56</v>
      </c>
      <c r="C10" s="117" t="s">
        <v>307</v>
      </c>
      <c r="D10" t="str">
        <f>INDEX('Funding Tables'!P:P,MATCH('Board Ventilation Strate-PY'!B10,'Funding Tables'!B:B,0))</f>
        <v>Conseil scolaire public du Nord-Est de l'Ontario</v>
      </c>
    </row>
    <row r="11" spans="1:4">
      <c r="A11">
        <f t="shared" si="0"/>
        <v>2</v>
      </c>
      <c r="B11" s="115">
        <v>56</v>
      </c>
      <c r="C11" s="117" t="s">
        <v>308</v>
      </c>
      <c r="D11" t="str">
        <f>INDEX('Funding Tables'!P:P,MATCH('Board Ventilation Strate-PY'!B11,'Funding Tables'!B:B,0))</f>
        <v>Conseil scolaire public du Nord-Est de l'Ontario</v>
      </c>
    </row>
    <row r="12" spans="1:4">
      <c r="A12">
        <f t="shared" si="0"/>
        <v>3</v>
      </c>
      <c r="B12" s="115">
        <v>56</v>
      </c>
      <c r="C12" s="117" t="s">
        <v>309</v>
      </c>
      <c r="D12" t="str">
        <f>INDEX('Funding Tables'!P:P,MATCH('Board Ventilation Strate-PY'!B12,'Funding Tables'!B:B,0))</f>
        <v>Conseil scolaire public du Nord-Est de l'Ontario</v>
      </c>
    </row>
    <row r="13" spans="1:4" ht="30">
      <c r="A13">
        <f t="shared" si="0"/>
        <v>4</v>
      </c>
      <c r="B13" s="115">
        <v>56</v>
      </c>
      <c r="C13" s="117" t="s">
        <v>310</v>
      </c>
      <c r="D13" t="str">
        <f>INDEX('Funding Tables'!P:P,MATCH('Board Ventilation Strate-PY'!B13,'Funding Tables'!B:B,0))</f>
        <v>Conseil scolaire public du Nord-Est de l'Ontario</v>
      </c>
    </row>
    <row r="14" spans="1:4" ht="30">
      <c r="A14">
        <f t="shared" si="0"/>
        <v>1</v>
      </c>
      <c r="B14" s="115">
        <v>103</v>
      </c>
      <c r="C14" s="116" t="s">
        <v>311</v>
      </c>
      <c r="D14" t="str">
        <f>INDEX('Funding Tables'!P:P,MATCH('Board Ventilation Strate-PY'!B14,'Funding Tables'!B:B,0))</f>
        <v>Penetanguishene Protestant Separate School Board</v>
      </c>
    </row>
    <row r="15" spans="1:4" ht="30">
      <c r="A15">
        <f t="shared" si="0"/>
        <v>2</v>
      </c>
      <c r="B15" s="115">
        <v>103</v>
      </c>
      <c r="C15" s="116" t="s">
        <v>312</v>
      </c>
      <c r="D15" t="str">
        <f>INDEX('Funding Tables'!P:P,MATCH('Board Ventilation Strate-PY'!B15,'Funding Tables'!B:B,0))</f>
        <v>Penetanguishene Protestant Separate School Board</v>
      </c>
    </row>
    <row r="16" spans="1:4">
      <c r="A16">
        <f t="shared" si="0"/>
        <v>3</v>
      </c>
      <c r="B16" s="115">
        <v>103</v>
      </c>
      <c r="C16" s="116" t="s">
        <v>313</v>
      </c>
      <c r="D16" t="str">
        <f>INDEX('Funding Tables'!P:P,MATCH('Board Ventilation Strate-PY'!B16,'Funding Tables'!B:B,0))</f>
        <v>Penetanguishene Protestant Separate School Board</v>
      </c>
    </row>
    <row r="17" spans="1:4">
      <c r="A17">
        <f t="shared" si="0"/>
        <v>4</v>
      </c>
      <c r="B17" s="115">
        <v>103</v>
      </c>
      <c r="C17" s="116" t="s">
        <v>314</v>
      </c>
      <c r="D17" t="str">
        <f>INDEX('Funding Tables'!P:P,MATCH('Board Ventilation Strate-PY'!B17,'Funding Tables'!B:B,0))</f>
        <v>Penetanguishene Protestant Separate School Board</v>
      </c>
    </row>
    <row r="18" spans="1:4">
      <c r="A18">
        <f t="shared" si="0"/>
        <v>1</v>
      </c>
      <c r="B18" s="115">
        <v>59</v>
      </c>
      <c r="C18" s="118" t="s">
        <v>315</v>
      </c>
      <c r="D18" t="str">
        <f>INDEX('Funding Tables'!P:P,MATCH('Board Ventilation Strate-PY'!B18,'Funding Tables'!B:B,0))</f>
        <v>Conseil des écoles publiques de l'Est de l'Ontario</v>
      </c>
    </row>
    <row r="19" spans="1:4" ht="29.25">
      <c r="A19">
        <f t="shared" si="0"/>
        <v>2</v>
      </c>
      <c r="B19" s="115">
        <v>59</v>
      </c>
      <c r="C19" s="118" t="s">
        <v>316</v>
      </c>
      <c r="D19" t="str">
        <f>INDEX('Funding Tables'!P:P,MATCH('Board Ventilation Strate-PY'!B19,'Funding Tables'!B:B,0))</f>
        <v>Conseil des écoles publiques de l'Est de l'Ontario</v>
      </c>
    </row>
    <row r="20" spans="1:4" ht="29.25">
      <c r="A20">
        <f t="shared" si="0"/>
        <v>3</v>
      </c>
      <c r="B20" s="115">
        <v>59</v>
      </c>
      <c r="C20" s="118" t="s">
        <v>317</v>
      </c>
      <c r="D20" t="str">
        <f>INDEX('Funding Tables'!P:P,MATCH('Board Ventilation Strate-PY'!B20,'Funding Tables'!B:B,0))</f>
        <v>Conseil des écoles publiques de l'Est de l'Ontario</v>
      </c>
    </row>
    <row r="21" spans="1:4">
      <c r="A21">
        <f t="shared" si="0"/>
        <v>4</v>
      </c>
      <c r="B21" s="115">
        <v>59</v>
      </c>
      <c r="C21" s="118" t="s">
        <v>318</v>
      </c>
      <c r="D21" t="str">
        <f>INDEX('Funding Tables'!P:P,MATCH('Board Ventilation Strate-PY'!B21,'Funding Tables'!B:B,0))</f>
        <v>Conseil des écoles publiques de l'Est de l'Ontario</v>
      </c>
    </row>
    <row r="22" spans="1:4">
      <c r="A22">
        <f t="shared" si="0"/>
        <v>1</v>
      </c>
      <c r="B22" s="115">
        <v>24</v>
      </c>
      <c r="C22" s="116" t="s">
        <v>319</v>
      </c>
      <c r="D22" t="str">
        <f>INDEX('Funding Tables'!P:P,MATCH('Board Ventilation Strate-PY'!B22,'Funding Tables'!B:B,0))</f>
        <v>Waterloo Region District School Board</v>
      </c>
    </row>
    <row r="23" spans="1:4" ht="30">
      <c r="A23">
        <f t="shared" si="0"/>
        <v>2</v>
      </c>
      <c r="B23" s="115">
        <v>24</v>
      </c>
      <c r="C23" s="116" t="s">
        <v>320</v>
      </c>
      <c r="D23" t="str">
        <f>INDEX('Funding Tables'!P:P,MATCH('Board Ventilation Strate-PY'!B23,'Funding Tables'!B:B,0))</f>
        <v>Waterloo Region District School Board</v>
      </c>
    </row>
    <row r="24" spans="1:4">
      <c r="A24">
        <f t="shared" si="0"/>
        <v>3</v>
      </c>
      <c r="B24" s="115">
        <v>24</v>
      </c>
      <c r="C24" s="116" t="s">
        <v>321</v>
      </c>
      <c r="D24" t="str">
        <f>INDEX('Funding Tables'!P:P,MATCH('Board Ventilation Strate-PY'!B24,'Funding Tables'!B:B,0))</f>
        <v>Waterloo Region District School Board</v>
      </c>
    </row>
    <row r="25" spans="1:4" ht="30">
      <c r="A25">
        <f t="shared" si="0"/>
        <v>4</v>
      </c>
      <c r="B25" s="115">
        <v>24</v>
      </c>
      <c r="C25" s="116" t="s">
        <v>322</v>
      </c>
      <c r="D25" t="str">
        <f>INDEX('Funding Tables'!P:P,MATCH('Board Ventilation Strate-PY'!B25,'Funding Tables'!B:B,0))</f>
        <v>Waterloo Region District School Board</v>
      </c>
    </row>
    <row r="26" spans="1:4" ht="30">
      <c r="A26">
        <f t="shared" si="0"/>
        <v>1</v>
      </c>
      <c r="B26" s="115">
        <v>42</v>
      </c>
      <c r="C26" s="116" t="s">
        <v>323</v>
      </c>
      <c r="D26" t="str">
        <f>INDEX('Funding Tables'!P:P,MATCH('Board Ventilation Strate-PY'!B26,'Funding Tables'!B:B,0))</f>
        <v>York Catholic District School Board</v>
      </c>
    </row>
    <row r="27" spans="1:4">
      <c r="A27">
        <f t="shared" si="0"/>
        <v>2</v>
      </c>
      <c r="B27" s="115">
        <v>42</v>
      </c>
      <c r="C27" s="116" t="s">
        <v>324</v>
      </c>
      <c r="D27" t="str">
        <f>INDEX('Funding Tables'!P:P,MATCH('Board Ventilation Strate-PY'!B27,'Funding Tables'!B:B,0))</f>
        <v>York Catholic District School Board</v>
      </c>
    </row>
    <row r="28" spans="1:4">
      <c r="A28">
        <f t="shared" si="0"/>
        <v>3</v>
      </c>
      <c r="B28" s="115">
        <v>42</v>
      </c>
      <c r="C28" s="116" t="s">
        <v>325</v>
      </c>
      <c r="D28" t="str">
        <f>INDEX('Funding Tables'!P:P,MATCH('Board Ventilation Strate-PY'!B28,'Funding Tables'!B:B,0))</f>
        <v>York Catholic District School Board</v>
      </c>
    </row>
    <row r="29" spans="1:4" ht="30">
      <c r="A29">
        <f t="shared" si="0"/>
        <v>4</v>
      </c>
      <c r="B29" s="115">
        <v>42</v>
      </c>
      <c r="C29" s="116" t="s">
        <v>326</v>
      </c>
      <c r="D29" t="str">
        <f>INDEX('Funding Tables'!P:P,MATCH('Board Ventilation Strate-PY'!B29,'Funding Tables'!B:B,0))</f>
        <v>York Catholic District School Board</v>
      </c>
    </row>
    <row r="30" spans="1:4">
      <c r="A30">
        <f t="shared" si="0"/>
        <v>1</v>
      </c>
      <c r="B30" s="115" t="s">
        <v>24</v>
      </c>
      <c r="C30" s="116" t="s">
        <v>327</v>
      </c>
      <c r="D30" t="str">
        <f>INDEX('Funding Tables'!P:P,MATCH('Board Ventilation Strate-PY'!B30,'Funding Tables'!B:B,0))</f>
        <v>Northwest Catholic District School Board</v>
      </c>
    </row>
    <row r="31" spans="1:4">
      <c r="A31">
        <f t="shared" si="0"/>
        <v>2</v>
      </c>
      <c r="B31" s="115" t="s">
        <v>24</v>
      </c>
      <c r="C31" s="116" t="s">
        <v>328</v>
      </c>
      <c r="D31" t="str">
        <f>INDEX('Funding Tables'!P:P,MATCH('Board Ventilation Strate-PY'!B31,'Funding Tables'!B:B,0))</f>
        <v>Northwest Catholic District School Board</v>
      </c>
    </row>
    <row r="32" spans="1:4" ht="30">
      <c r="A32">
        <f t="shared" si="0"/>
        <v>3</v>
      </c>
      <c r="B32" s="115" t="s">
        <v>24</v>
      </c>
      <c r="C32" s="116" t="s">
        <v>329</v>
      </c>
      <c r="D32" t="str">
        <f>INDEX('Funding Tables'!P:P,MATCH('Board Ventilation Strate-PY'!B32,'Funding Tables'!B:B,0))</f>
        <v>Northwest Catholic District School Board</v>
      </c>
    </row>
    <row r="33" spans="1:4" ht="30">
      <c r="A33">
        <f t="shared" si="0"/>
        <v>4</v>
      </c>
      <c r="B33" s="115" t="s">
        <v>24</v>
      </c>
      <c r="C33" s="116" t="s">
        <v>330</v>
      </c>
      <c r="D33" t="str">
        <f>INDEX('Funding Tables'!P:P,MATCH('Board Ventilation Strate-PY'!B33,'Funding Tables'!B:B,0))</f>
        <v>Northwest Catholic District School Board</v>
      </c>
    </row>
    <row r="34" spans="1:4" ht="30">
      <c r="A34">
        <f t="shared" si="0"/>
        <v>1</v>
      </c>
      <c r="B34" s="115">
        <v>66</v>
      </c>
      <c r="C34" s="116" t="s">
        <v>331</v>
      </c>
      <c r="D34" t="str">
        <f>INDEX('Funding Tables'!P:P,MATCH('Board Ventilation Strate-PY'!B34,'Funding Tables'!B:B,0))</f>
        <v>Conseil scolaire de district catholique du Centre-Est de l'Ontario</v>
      </c>
    </row>
    <row r="35" spans="1:4" ht="30">
      <c r="A35">
        <f t="shared" si="0"/>
        <v>2</v>
      </c>
      <c r="B35" s="115">
        <v>66</v>
      </c>
      <c r="C35" s="116" t="s">
        <v>332</v>
      </c>
      <c r="D35" t="str">
        <f>INDEX('Funding Tables'!P:P,MATCH('Board Ventilation Strate-PY'!B35,'Funding Tables'!B:B,0))</f>
        <v>Conseil scolaire de district catholique du Centre-Est de l'Ontario</v>
      </c>
    </row>
    <row r="36" spans="1:4">
      <c r="A36">
        <f t="shared" si="0"/>
        <v>3</v>
      </c>
      <c r="B36" s="115">
        <v>66</v>
      </c>
      <c r="C36" s="116" t="s">
        <v>333</v>
      </c>
      <c r="D36" t="str">
        <f>INDEX('Funding Tables'!P:P,MATCH('Board Ventilation Strate-PY'!B36,'Funding Tables'!B:B,0))</f>
        <v>Conseil scolaire de district catholique du Centre-Est de l'Ontario</v>
      </c>
    </row>
    <row r="37" spans="1:4" ht="30">
      <c r="A37">
        <f t="shared" si="0"/>
        <v>4</v>
      </c>
      <c r="B37" s="115">
        <v>66</v>
      </c>
      <c r="C37" s="116" t="s">
        <v>334</v>
      </c>
      <c r="D37" t="str">
        <f>INDEX('Funding Tables'!P:P,MATCH('Board Ventilation Strate-PY'!B37,'Funding Tables'!B:B,0))</f>
        <v>Conseil scolaire de district catholique du Centre-Est de l'Ontario</v>
      </c>
    </row>
    <row r="38" spans="1:4" ht="30">
      <c r="A38">
        <f t="shared" si="0"/>
        <v>1</v>
      </c>
      <c r="B38" s="115">
        <v>26</v>
      </c>
      <c r="C38" s="116" t="s">
        <v>335</v>
      </c>
      <c r="D38" t="str">
        <f>INDEX('Funding Tables'!P:P,MATCH('Board Ventilation Strate-PY'!B38,'Funding Tables'!B:B,0))</f>
        <v>Upper Canada District School Board</v>
      </c>
    </row>
    <row r="39" spans="1:4" ht="30">
      <c r="A39">
        <f t="shared" si="0"/>
        <v>2</v>
      </c>
      <c r="B39" s="115">
        <v>26</v>
      </c>
      <c r="C39" s="116" t="s">
        <v>336</v>
      </c>
      <c r="D39" t="str">
        <f>INDEX('Funding Tables'!P:P,MATCH('Board Ventilation Strate-PY'!B39,'Funding Tables'!B:B,0))</f>
        <v>Upper Canada District School Board</v>
      </c>
    </row>
    <row r="40" spans="1:4" ht="30">
      <c r="A40">
        <f t="shared" si="0"/>
        <v>3</v>
      </c>
      <c r="B40" s="115">
        <v>26</v>
      </c>
      <c r="C40" s="116" t="s">
        <v>337</v>
      </c>
      <c r="D40" t="str">
        <f>INDEX('Funding Tables'!P:P,MATCH('Board Ventilation Strate-PY'!B40,'Funding Tables'!B:B,0))</f>
        <v>Upper Canada District School Board</v>
      </c>
    </row>
    <row r="41" spans="1:4" ht="30">
      <c r="A41">
        <f t="shared" si="0"/>
        <v>4</v>
      </c>
      <c r="B41" s="115">
        <v>26</v>
      </c>
      <c r="C41" s="116" t="s">
        <v>338</v>
      </c>
      <c r="D41" t="str">
        <f>INDEX('Funding Tables'!P:P,MATCH('Board Ventilation Strate-PY'!B41,'Funding Tables'!B:B,0))</f>
        <v>Upper Canada District School Board</v>
      </c>
    </row>
    <row r="42" spans="1:4">
      <c r="A42">
        <f t="shared" si="0"/>
        <v>1</v>
      </c>
      <c r="B42" s="115">
        <v>53</v>
      </c>
      <c r="C42" s="116" t="s">
        <v>339</v>
      </c>
      <c r="D42" t="str">
        <f>INDEX('Funding Tables'!P:P,MATCH('Board Ventilation Strate-PY'!B42,'Funding Tables'!B:B,0))</f>
        <v>Ottawa Catholic District School Board</v>
      </c>
    </row>
    <row r="43" spans="1:4">
      <c r="A43">
        <f t="shared" si="0"/>
        <v>2</v>
      </c>
      <c r="B43" s="115">
        <v>53</v>
      </c>
      <c r="C43" s="116" t="s">
        <v>340</v>
      </c>
      <c r="D43" t="str">
        <f>INDEX('Funding Tables'!P:P,MATCH('Board Ventilation Strate-PY'!B43,'Funding Tables'!B:B,0))</f>
        <v>Ottawa Catholic District School Board</v>
      </c>
    </row>
    <row r="44" spans="1:4">
      <c r="A44">
        <f t="shared" si="0"/>
        <v>3</v>
      </c>
      <c r="B44" s="115">
        <v>53</v>
      </c>
      <c r="C44" s="116" t="s">
        <v>341</v>
      </c>
      <c r="D44" t="str">
        <f>INDEX('Funding Tables'!P:P,MATCH('Board Ventilation Strate-PY'!B44,'Funding Tables'!B:B,0))</f>
        <v>Ottawa Catholic District School Board</v>
      </c>
    </row>
    <row r="45" spans="1:4">
      <c r="A45">
        <f t="shared" si="0"/>
        <v>4</v>
      </c>
      <c r="B45" s="115">
        <v>53</v>
      </c>
      <c r="C45" s="116" t="s">
        <v>342</v>
      </c>
      <c r="D45" t="str">
        <f>INDEX('Funding Tables'!P:P,MATCH('Board Ventilation Strate-PY'!B45,'Funding Tables'!B:B,0))</f>
        <v>Ottawa Catholic District School Board</v>
      </c>
    </row>
    <row r="46" spans="1:4" ht="30">
      <c r="A46">
        <f t="shared" si="0"/>
        <v>1</v>
      </c>
      <c r="B46" s="115" t="s">
        <v>19</v>
      </c>
      <c r="C46" s="116" t="s">
        <v>343</v>
      </c>
      <c r="D46" t="str">
        <f>INDEX('Funding Tables'!P:P,MATCH('Board Ventilation Strate-PY'!B46,'Funding Tables'!B:B,0))</f>
        <v>Rainy River District School Board</v>
      </c>
    </row>
    <row r="47" spans="1:4" ht="30">
      <c r="A47">
        <f t="shared" si="0"/>
        <v>2</v>
      </c>
      <c r="B47" s="115" t="s">
        <v>19</v>
      </c>
      <c r="C47" s="116" t="s">
        <v>344</v>
      </c>
      <c r="D47" t="str">
        <f>INDEX('Funding Tables'!P:P,MATCH('Board Ventilation Strate-PY'!B47,'Funding Tables'!B:B,0))</f>
        <v>Rainy River District School Board</v>
      </c>
    </row>
    <row r="48" spans="1:4">
      <c r="A48">
        <f t="shared" si="0"/>
        <v>3</v>
      </c>
      <c r="B48" s="115" t="s">
        <v>19</v>
      </c>
      <c r="C48" s="116" t="s">
        <v>345</v>
      </c>
      <c r="D48" t="str">
        <f>INDEX('Funding Tables'!P:P,MATCH('Board Ventilation Strate-PY'!B48,'Funding Tables'!B:B,0))</f>
        <v>Rainy River District School Board</v>
      </c>
    </row>
    <row r="49" spans="1:4" ht="30">
      <c r="A49">
        <f t="shared" si="0"/>
        <v>4</v>
      </c>
      <c r="B49" s="115" t="s">
        <v>19</v>
      </c>
      <c r="C49" s="116" t="s">
        <v>346</v>
      </c>
      <c r="D49" t="str">
        <f>INDEX('Funding Tables'!P:P,MATCH('Board Ventilation Strate-PY'!B49,'Funding Tables'!B:B,0))</f>
        <v>Rainy River District School Board</v>
      </c>
    </row>
    <row r="50" spans="1:4" ht="30">
      <c r="A50">
        <f t="shared" si="0"/>
        <v>1</v>
      </c>
      <c r="B50" s="115">
        <v>41</v>
      </c>
      <c r="C50" s="119" t="s">
        <v>347</v>
      </c>
      <c r="D50" t="str">
        <f>INDEX('Funding Tables'!P:P,MATCH('Board Ventilation Strate-PY'!B50,'Funding Tables'!B:B,0))</f>
        <v>Peterborough Victoria Northumberland and Clarington Catholic DSB</v>
      </c>
    </row>
    <row r="51" spans="1:4">
      <c r="A51">
        <f t="shared" si="0"/>
        <v>2</v>
      </c>
      <c r="B51" s="115">
        <v>41</v>
      </c>
      <c r="C51" s="116" t="s">
        <v>348</v>
      </c>
      <c r="D51" t="str">
        <f>INDEX('Funding Tables'!P:P,MATCH('Board Ventilation Strate-PY'!B51,'Funding Tables'!B:B,0))</f>
        <v>Peterborough Victoria Northumberland and Clarington Catholic DSB</v>
      </c>
    </row>
    <row r="52" spans="1:4">
      <c r="A52">
        <f t="shared" si="0"/>
        <v>3</v>
      </c>
      <c r="B52" s="115">
        <v>41</v>
      </c>
      <c r="C52" s="116" t="s">
        <v>349</v>
      </c>
      <c r="D52" t="str">
        <f>INDEX('Funding Tables'!P:P,MATCH('Board Ventilation Strate-PY'!B52,'Funding Tables'!B:B,0))</f>
        <v>Peterborough Victoria Northumberland and Clarington Catholic DSB</v>
      </c>
    </row>
    <row r="53" spans="1:4">
      <c r="A53">
        <f t="shared" si="0"/>
        <v>4</v>
      </c>
      <c r="B53" s="115">
        <v>41</v>
      </c>
      <c r="C53" s="116" t="s">
        <v>350</v>
      </c>
      <c r="D53" t="str">
        <f>INDEX('Funding Tables'!P:P,MATCH('Board Ventilation Strate-PY'!B53,'Funding Tables'!B:B,0))</f>
        <v>Peterborough Victoria Northumberland and Clarington Catholic DSB</v>
      </c>
    </row>
    <row r="54" spans="1:4">
      <c r="A54">
        <f t="shared" si="0"/>
        <v>1</v>
      </c>
      <c r="B54" s="115" t="s">
        <v>27</v>
      </c>
      <c r="C54" s="116" t="s">
        <v>351</v>
      </c>
      <c r="D54" t="str">
        <f>INDEX('Funding Tables'!P:P,MATCH('Board Ventilation Strate-PY'!B54,'Funding Tables'!B:B,0))</f>
        <v>Superior North Catholic District School Board</v>
      </c>
    </row>
    <row r="55" spans="1:4">
      <c r="A55">
        <f t="shared" si="0"/>
        <v>2</v>
      </c>
      <c r="B55" s="115" t="s">
        <v>27</v>
      </c>
      <c r="C55" s="116" t="s">
        <v>352</v>
      </c>
      <c r="D55" t="str">
        <f>INDEX('Funding Tables'!P:P,MATCH('Board Ventilation Strate-PY'!B55,'Funding Tables'!B:B,0))</f>
        <v>Superior North Catholic District School Board</v>
      </c>
    </row>
    <row r="56" spans="1:4">
      <c r="A56">
        <f t="shared" si="0"/>
        <v>3</v>
      </c>
      <c r="B56" s="115" t="s">
        <v>27</v>
      </c>
      <c r="C56" s="116" t="s">
        <v>353</v>
      </c>
      <c r="D56" t="str">
        <f>INDEX('Funding Tables'!P:P,MATCH('Board Ventilation Strate-PY'!B56,'Funding Tables'!B:B,0))</f>
        <v>Superior North Catholic District School Board</v>
      </c>
    </row>
    <row r="57" spans="1:4">
      <c r="A57">
        <f t="shared" si="0"/>
        <v>4</v>
      </c>
      <c r="B57" s="115" t="s">
        <v>27</v>
      </c>
      <c r="C57" s="116" t="s">
        <v>354</v>
      </c>
      <c r="D57" t="str">
        <f>INDEX('Funding Tables'!P:P,MATCH('Board Ventilation Strate-PY'!B57,'Funding Tables'!B:B,0))</f>
        <v>Superior North Catholic District School Board</v>
      </c>
    </row>
    <row r="58" spans="1:4" ht="30">
      <c r="A58">
        <f t="shared" si="0"/>
        <v>1</v>
      </c>
      <c r="B58" s="115">
        <v>61</v>
      </c>
      <c r="C58" s="116" t="s">
        <v>355</v>
      </c>
      <c r="D58" t="str">
        <f>INDEX('Funding Tables'!P:P,MATCH('Board Ventilation Strate-PY'!B58,'Funding Tables'!B:B,0))</f>
        <v>Conseil scolaire de district catholique du Nouvel-Ontario</v>
      </c>
    </row>
    <row r="59" spans="1:4" ht="30">
      <c r="A59">
        <f t="shared" si="0"/>
        <v>2</v>
      </c>
      <c r="B59" s="115">
        <v>61</v>
      </c>
      <c r="C59" s="116" t="s">
        <v>356</v>
      </c>
      <c r="D59" t="str">
        <f>INDEX('Funding Tables'!P:P,MATCH('Board Ventilation Strate-PY'!B59,'Funding Tables'!B:B,0))</f>
        <v>Conseil scolaire de district catholique du Nouvel-Ontario</v>
      </c>
    </row>
    <row r="60" spans="1:4">
      <c r="A60">
        <f t="shared" si="0"/>
        <v>3</v>
      </c>
      <c r="B60" s="115">
        <v>61</v>
      </c>
      <c r="C60" s="116" t="s">
        <v>357</v>
      </c>
      <c r="D60" t="str">
        <f>INDEX('Funding Tables'!P:P,MATCH('Board Ventilation Strate-PY'!B60,'Funding Tables'!B:B,0))</f>
        <v>Conseil scolaire de district catholique du Nouvel-Ontario</v>
      </c>
    </row>
    <row r="61" spans="1:4">
      <c r="A61">
        <f t="shared" si="0"/>
        <v>4</v>
      </c>
      <c r="B61" s="115">
        <v>61</v>
      </c>
      <c r="C61" s="116" t="s">
        <v>358</v>
      </c>
      <c r="D61" t="str">
        <f>INDEX('Funding Tables'!P:P,MATCH('Board Ventilation Strate-PY'!B61,'Funding Tables'!B:B,0))</f>
        <v>Conseil scolaire de district catholique du Nouvel-Ontario</v>
      </c>
    </row>
    <row r="62" spans="1:4" ht="30">
      <c r="A62">
        <f t="shared" si="0"/>
        <v>1</v>
      </c>
      <c r="B62" s="115" t="s">
        <v>26</v>
      </c>
      <c r="C62" s="116" t="s">
        <v>359</v>
      </c>
      <c r="D62" t="str">
        <f>INDEX('Funding Tables'!P:P,MATCH('Board Ventilation Strate-PY'!B62,'Funding Tables'!B:B,0))</f>
        <v>Thunder Bay Catholic District School Board</v>
      </c>
    </row>
    <row r="63" spans="1:4" ht="30">
      <c r="A63">
        <f t="shared" si="0"/>
        <v>2</v>
      </c>
      <c r="B63" s="115" t="s">
        <v>26</v>
      </c>
      <c r="C63" s="116" t="s">
        <v>360</v>
      </c>
      <c r="D63" t="str">
        <f>INDEX('Funding Tables'!P:P,MATCH('Board Ventilation Strate-PY'!B63,'Funding Tables'!B:B,0))</f>
        <v>Thunder Bay Catholic District School Board</v>
      </c>
    </row>
    <row r="64" spans="1:4">
      <c r="A64">
        <f t="shared" si="0"/>
        <v>3</v>
      </c>
      <c r="B64" s="115" t="s">
        <v>26</v>
      </c>
      <c r="C64" s="116" t="s">
        <v>361</v>
      </c>
      <c r="D64" t="str">
        <f>INDEX('Funding Tables'!P:P,MATCH('Board Ventilation Strate-PY'!B64,'Funding Tables'!B:B,0))</f>
        <v>Thunder Bay Catholic District School Board</v>
      </c>
    </row>
    <row r="65" spans="1:4">
      <c r="A65">
        <f t="shared" si="0"/>
        <v>4</v>
      </c>
      <c r="B65" s="115" t="s">
        <v>26</v>
      </c>
      <c r="C65" s="116" t="s">
        <v>362</v>
      </c>
      <c r="D65" t="str">
        <f>INDEX('Funding Tables'!P:P,MATCH('Board Ventilation Strate-PY'!B65,'Funding Tables'!B:B,0))</f>
        <v>Thunder Bay Catholic District School Board</v>
      </c>
    </row>
    <row r="66" spans="1:4" ht="30">
      <c r="A66">
        <f t="shared" si="0"/>
        <v>1</v>
      </c>
      <c r="B66" s="115">
        <v>21</v>
      </c>
      <c r="C66" s="116" t="s">
        <v>363</v>
      </c>
      <c r="D66" t="str">
        <f>INDEX('Funding Tables'!P:P,MATCH('Board Ventilation Strate-PY'!B66,'Funding Tables'!B:B,0))</f>
        <v>Hamilton-Wentworth District School Board</v>
      </c>
    </row>
    <row r="67" spans="1:4" ht="30">
      <c r="A67">
        <f t="shared" si="0"/>
        <v>2</v>
      </c>
      <c r="B67" s="115">
        <v>21</v>
      </c>
      <c r="C67" s="116" t="s">
        <v>364</v>
      </c>
      <c r="D67" t="str">
        <f>INDEX('Funding Tables'!P:P,MATCH('Board Ventilation Strate-PY'!B67,'Funding Tables'!B:B,0))</f>
        <v>Hamilton-Wentworth District School Board</v>
      </c>
    </row>
    <row r="68" spans="1:4">
      <c r="A68">
        <f t="shared" ref="A68:A131" si="1">IF(B68=B67,A67+1,1)</f>
        <v>3</v>
      </c>
      <c r="B68" s="115">
        <v>21</v>
      </c>
      <c r="C68" s="116" t="s">
        <v>365</v>
      </c>
      <c r="D68" t="str">
        <f>INDEX('Funding Tables'!P:P,MATCH('Board Ventilation Strate-PY'!B68,'Funding Tables'!B:B,0))</f>
        <v>Hamilton-Wentworth District School Board</v>
      </c>
    </row>
    <row r="69" spans="1:4" ht="30">
      <c r="A69">
        <f t="shared" si="1"/>
        <v>4</v>
      </c>
      <c r="B69" s="115">
        <v>21</v>
      </c>
      <c r="C69" s="116" t="s">
        <v>366</v>
      </c>
      <c r="D69" t="str">
        <f>INDEX('Funding Tables'!P:P,MATCH('Board Ventilation Strate-PY'!B69,'Funding Tables'!B:B,0))</f>
        <v>Hamilton-Wentworth District School Board</v>
      </c>
    </row>
    <row r="70" spans="1:4" ht="30">
      <c r="A70">
        <f t="shared" si="1"/>
        <v>1</v>
      </c>
      <c r="B70" s="115">
        <v>63</v>
      </c>
      <c r="C70" s="116" t="s">
        <v>367</v>
      </c>
      <c r="D70" t="str">
        <f>INDEX('Funding Tables'!P:P,MATCH('Board Ventilation Strate-PY'!B70,'Funding Tables'!B:B,0))</f>
        <v>Conseil scolaire catholique Providence</v>
      </c>
    </row>
    <row r="71" spans="1:4">
      <c r="A71">
        <f t="shared" si="1"/>
        <v>2</v>
      </c>
      <c r="B71" s="115">
        <v>63</v>
      </c>
      <c r="C71" s="116" t="s">
        <v>368</v>
      </c>
      <c r="D71" t="str">
        <f>INDEX('Funding Tables'!P:P,MATCH('Board Ventilation Strate-PY'!B71,'Funding Tables'!B:B,0))</f>
        <v>Conseil scolaire catholique Providence</v>
      </c>
    </row>
    <row r="72" spans="1:4">
      <c r="A72">
        <f t="shared" si="1"/>
        <v>3</v>
      </c>
      <c r="B72" s="115">
        <v>63</v>
      </c>
      <c r="C72" s="116" t="s">
        <v>369</v>
      </c>
      <c r="D72" t="str">
        <f>INDEX('Funding Tables'!P:P,MATCH('Board Ventilation Strate-PY'!B72,'Funding Tables'!B:B,0))</f>
        <v>Conseil scolaire catholique Providence</v>
      </c>
    </row>
    <row r="73" spans="1:4">
      <c r="A73">
        <f t="shared" si="1"/>
        <v>4</v>
      </c>
      <c r="B73" s="115">
        <v>63</v>
      </c>
      <c r="C73" s="116" t="s">
        <v>370</v>
      </c>
      <c r="D73" t="str">
        <f>INDEX('Funding Tables'!P:P,MATCH('Board Ventilation Strate-PY'!B73,'Funding Tables'!B:B,0))</f>
        <v>Conseil scolaire catholique Providence</v>
      </c>
    </row>
    <row r="74" spans="1:4">
      <c r="A74">
        <f t="shared" si="1"/>
        <v>1</v>
      </c>
      <c r="B74" s="115">
        <v>16</v>
      </c>
      <c r="C74" s="116" t="s">
        <v>371</v>
      </c>
      <c r="D74" t="str">
        <f>INDEX('Funding Tables'!P:P,MATCH('Board Ventilation Strate-PY'!B74,'Funding Tables'!B:B,0))</f>
        <v>York Region District School Board</v>
      </c>
    </row>
    <row r="75" spans="1:4">
      <c r="A75">
        <f t="shared" si="1"/>
        <v>2</v>
      </c>
      <c r="B75" s="115">
        <v>16</v>
      </c>
      <c r="C75" s="116" t="s">
        <v>372</v>
      </c>
      <c r="D75" t="str">
        <f>INDEX('Funding Tables'!P:P,MATCH('Board Ventilation Strate-PY'!B75,'Funding Tables'!B:B,0))</f>
        <v>York Region District School Board</v>
      </c>
    </row>
    <row r="76" spans="1:4">
      <c r="A76">
        <f t="shared" si="1"/>
        <v>3</v>
      </c>
      <c r="B76" s="115">
        <v>16</v>
      </c>
      <c r="C76" s="116" t="s">
        <v>373</v>
      </c>
      <c r="D76" t="str">
        <f>INDEX('Funding Tables'!P:P,MATCH('Board Ventilation Strate-PY'!B76,'Funding Tables'!B:B,0))</f>
        <v>York Region District School Board</v>
      </c>
    </row>
    <row r="77" spans="1:4" ht="30">
      <c r="A77">
        <f t="shared" si="1"/>
        <v>4</v>
      </c>
      <c r="B77" s="115">
        <v>16</v>
      </c>
      <c r="C77" s="116" t="s">
        <v>374</v>
      </c>
      <c r="D77" t="str">
        <f>INDEX('Funding Tables'!P:P,MATCH('Board Ventilation Strate-PY'!B77,'Funding Tables'!B:B,0))</f>
        <v>York Region District School Board</v>
      </c>
    </row>
    <row r="78" spans="1:4" ht="30">
      <c r="A78">
        <f t="shared" si="1"/>
        <v>1</v>
      </c>
      <c r="B78" s="115">
        <v>38</v>
      </c>
      <c r="C78" s="116" t="s">
        <v>375</v>
      </c>
      <c r="D78" t="str">
        <f>INDEX('Funding Tables'!P:P,MATCH('Board Ventilation Strate-PY'!B78,'Funding Tables'!B:B,0))</f>
        <v>London District Catholic School Board</v>
      </c>
    </row>
    <row r="79" spans="1:4" ht="30">
      <c r="A79">
        <f t="shared" si="1"/>
        <v>2</v>
      </c>
      <c r="B79" s="115">
        <v>38</v>
      </c>
      <c r="C79" s="116" t="s">
        <v>376</v>
      </c>
      <c r="D79" t="str">
        <f>INDEX('Funding Tables'!P:P,MATCH('Board Ventilation Strate-PY'!B79,'Funding Tables'!B:B,0))</f>
        <v>London District Catholic School Board</v>
      </c>
    </row>
    <row r="80" spans="1:4" ht="30">
      <c r="A80">
        <f t="shared" si="1"/>
        <v>3</v>
      </c>
      <c r="B80" s="115">
        <v>38</v>
      </c>
      <c r="C80" s="116" t="s">
        <v>377</v>
      </c>
      <c r="D80" t="str">
        <f>INDEX('Funding Tables'!P:P,MATCH('Board Ventilation Strate-PY'!B80,'Funding Tables'!B:B,0))</f>
        <v>London District Catholic School Board</v>
      </c>
    </row>
    <row r="81" spans="1:4" ht="30">
      <c r="A81">
        <f t="shared" si="1"/>
        <v>4</v>
      </c>
      <c r="B81" s="115">
        <v>38</v>
      </c>
      <c r="C81" s="116" t="s">
        <v>378</v>
      </c>
      <c r="D81" t="str">
        <f>INDEX('Funding Tables'!P:P,MATCH('Board Ventilation Strate-PY'!B81,'Funding Tables'!B:B,0))</f>
        <v>London District Catholic School Board</v>
      </c>
    </row>
    <row r="82" spans="1:4" ht="30">
      <c r="A82">
        <f t="shared" si="1"/>
        <v>1</v>
      </c>
      <c r="B82" s="115">
        <v>14</v>
      </c>
      <c r="C82" s="116" t="s">
        <v>379</v>
      </c>
      <c r="D82" t="str">
        <f>INDEX('Funding Tables'!P:P,MATCH('Board Ventilation Strate-PY'!B82,'Funding Tables'!B:B,0))</f>
        <v>Kawartha Pine Ridge District School Board</v>
      </c>
    </row>
    <row r="83" spans="1:4">
      <c r="A83">
        <f t="shared" si="1"/>
        <v>2</v>
      </c>
      <c r="B83" s="115">
        <v>14</v>
      </c>
      <c r="C83" s="116" t="s">
        <v>380</v>
      </c>
      <c r="D83" t="str">
        <f>INDEX('Funding Tables'!P:P,MATCH('Board Ventilation Strate-PY'!B83,'Funding Tables'!B:B,0))</f>
        <v>Kawartha Pine Ridge District School Board</v>
      </c>
    </row>
    <row r="84" spans="1:4" ht="30">
      <c r="A84">
        <f t="shared" si="1"/>
        <v>3</v>
      </c>
      <c r="B84" s="115">
        <v>14</v>
      </c>
      <c r="C84" s="116" t="s">
        <v>381</v>
      </c>
      <c r="D84" t="str">
        <f>INDEX('Funding Tables'!P:P,MATCH('Board Ventilation Strate-PY'!B84,'Funding Tables'!B:B,0))</f>
        <v>Kawartha Pine Ridge District School Board</v>
      </c>
    </row>
    <row r="85" spans="1:4">
      <c r="A85">
        <f t="shared" si="1"/>
        <v>4</v>
      </c>
      <c r="B85" s="115">
        <v>14</v>
      </c>
      <c r="C85" s="116" t="s">
        <v>382</v>
      </c>
      <c r="D85" t="str">
        <f>INDEX('Funding Tables'!P:P,MATCH('Board Ventilation Strate-PY'!B85,'Funding Tables'!B:B,0))</f>
        <v>Kawartha Pine Ridge District School Board</v>
      </c>
    </row>
    <row r="86" spans="1:4">
      <c r="A86">
        <f t="shared" si="1"/>
        <v>1</v>
      </c>
      <c r="B86" s="115">
        <v>9</v>
      </c>
      <c r="C86" s="116" t="s">
        <v>383</v>
      </c>
      <c r="D86" t="str">
        <f>INDEX('Funding Tables'!P:P,MATCH('Board Ventilation Strate-PY'!B86,'Funding Tables'!B:B,0))</f>
        <v>Greater Essex County District School Board</v>
      </c>
    </row>
    <row r="87" spans="1:4" ht="30">
      <c r="A87">
        <f t="shared" si="1"/>
        <v>2</v>
      </c>
      <c r="B87" s="115">
        <v>9</v>
      </c>
      <c r="C87" s="116" t="s">
        <v>384</v>
      </c>
      <c r="D87" t="str">
        <f>INDEX('Funding Tables'!P:P,MATCH('Board Ventilation Strate-PY'!B87,'Funding Tables'!B:B,0))</f>
        <v>Greater Essex County District School Board</v>
      </c>
    </row>
    <row r="88" spans="1:4">
      <c r="A88">
        <f t="shared" si="1"/>
        <v>3</v>
      </c>
      <c r="B88" s="115">
        <v>9</v>
      </c>
      <c r="C88" s="116" t="s">
        <v>385</v>
      </c>
      <c r="D88" t="str">
        <f>INDEX('Funding Tables'!P:P,MATCH('Board Ventilation Strate-PY'!B88,'Funding Tables'!B:B,0))</f>
        <v>Greater Essex County District School Board</v>
      </c>
    </row>
    <row r="89" spans="1:4" ht="30">
      <c r="A89">
        <f t="shared" si="1"/>
        <v>4</v>
      </c>
      <c r="B89" s="115">
        <v>9</v>
      </c>
      <c r="C89" s="116" t="s">
        <v>386</v>
      </c>
      <c r="D89" t="str">
        <f>INDEX('Funding Tables'!P:P,MATCH('Board Ventilation Strate-PY'!B89,'Funding Tables'!B:B,0))</f>
        <v>Greater Essex County District School Board</v>
      </c>
    </row>
    <row r="90" spans="1:4">
      <c r="A90">
        <f t="shared" si="1"/>
        <v>1</v>
      </c>
      <c r="B90" s="115" t="s">
        <v>28</v>
      </c>
      <c r="C90" s="116" t="s">
        <v>387</v>
      </c>
      <c r="D90" t="str">
        <f>INDEX('Funding Tables'!P:P,MATCH('Board Ventilation Strate-PY'!B90,'Funding Tables'!B:B,0))</f>
        <v>Conseil scolaire de district catholique  des Grandes Rivières</v>
      </c>
    </row>
    <row r="91" spans="1:4">
      <c r="A91">
        <f t="shared" si="1"/>
        <v>2</v>
      </c>
      <c r="B91" s="115" t="s">
        <v>28</v>
      </c>
      <c r="C91" s="116" t="s">
        <v>388</v>
      </c>
      <c r="D91" t="str">
        <f>INDEX('Funding Tables'!P:P,MATCH('Board Ventilation Strate-PY'!B91,'Funding Tables'!B:B,0))</f>
        <v>Conseil scolaire de district catholique  des Grandes Rivières</v>
      </c>
    </row>
    <row r="92" spans="1:4">
      <c r="A92">
        <f t="shared" si="1"/>
        <v>3</v>
      </c>
      <c r="B92" s="115" t="s">
        <v>28</v>
      </c>
      <c r="C92" s="116" t="s">
        <v>389</v>
      </c>
      <c r="D92" t="str">
        <f>INDEX('Funding Tables'!P:P,MATCH('Board Ventilation Strate-PY'!B92,'Funding Tables'!B:B,0))</f>
        <v>Conseil scolaire de district catholique  des Grandes Rivières</v>
      </c>
    </row>
    <row r="93" spans="1:4">
      <c r="A93">
        <f t="shared" si="1"/>
        <v>4</v>
      </c>
      <c r="B93" s="115" t="s">
        <v>28</v>
      </c>
      <c r="C93" s="116" t="s">
        <v>390</v>
      </c>
      <c r="D93" t="str">
        <f>INDEX('Funding Tables'!P:P,MATCH('Board Ventilation Strate-PY'!B93,'Funding Tables'!B:B,0))</f>
        <v>Conseil scolaire de district catholique  des Grandes Rivières</v>
      </c>
    </row>
    <row r="94" spans="1:4" ht="30">
      <c r="A94">
        <f t="shared" si="1"/>
        <v>1</v>
      </c>
      <c r="B94" s="115" t="s">
        <v>29</v>
      </c>
      <c r="C94" s="116" t="s">
        <v>391</v>
      </c>
      <c r="D94" t="str">
        <f>INDEX('Funding Tables'!P:P,MATCH('Board Ventilation Strate-PY'!B94,'Funding Tables'!B:B,0))</f>
        <v>Conseil scolaire de district catholique Franco-Nord</v>
      </c>
    </row>
    <row r="95" spans="1:4" ht="30">
      <c r="A95">
        <f t="shared" si="1"/>
        <v>2</v>
      </c>
      <c r="B95" s="115" t="s">
        <v>29</v>
      </c>
      <c r="C95" s="116" t="s">
        <v>392</v>
      </c>
      <c r="D95" t="str">
        <f>INDEX('Funding Tables'!P:P,MATCH('Board Ventilation Strate-PY'!B95,'Funding Tables'!B:B,0))</f>
        <v>Conseil scolaire de district catholique Franco-Nord</v>
      </c>
    </row>
    <row r="96" spans="1:4" ht="30">
      <c r="A96">
        <f t="shared" si="1"/>
        <v>3</v>
      </c>
      <c r="B96" s="115" t="s">
        <v>29</v>
      </c>
      <c r="C96" s="116" t="s">
        <v>393</v>
      </c>
      <c r="D96" t="str">
        <f>INDEX('Funding Tables'!P:P,MATCH('Board Ventilation Strate-PY'!B96,'Funding Tables'!B:B,0))</f>
        <v>Conseil scolaire de district catholique Franco-Nord</v>
      </c>
    </row>
    <row r="97" spans="1:4">
      <c r="A97">
        <f t="shared" si="1"/>
        <v>4</v>
      </c>
      <c r="B97" s="115" t="s">
        <v>29</v>
      </c>
      <c r="C97" s="116" t="s">
        <v>394</v>
      </c>
      <c r="D97" t="str">
        <f>INDEX('Funding Tables'!P:P,MATCH('Board Ventilation Strate-PY'!B97,'Funding Tables'!B:B,0))</f>
        <v>Conseil scolaire de district catholique Franco-Nord</v>
      </c>
    </row>
    <row r="98" spans="1:4" ht="47.25">
      <c r="A98">
        <f t="shared" si="1"/>
        <v>1</v>
      </c>
      <c r="B98" s="115">
        <v>29</v>
      </c>
      <c r="C98" s="120" t="s">
        <v>395</v>
      </c>
      <c r="D98" t="str">
        <f>INDEX('Funding Tables'!P:P,MATCH('Board Ventilation Strate-PY'!B98,'Funding Tables'!B:B,0))</f>
        <v>Hastings and Prince Edward District School Board</v>
      </c>
    </row>
    <row r="99" spans="1:4" ht="31.5">
      <c r="A99">
        <f t="shared" si="1"/>
        <v>2</v>
      </c>
      <c r="B99" s="115">
        <v>29</v>
      </c>
      <c r="C99" s="121" t="s">
        <v>396</v>
      </c>
      <c r="D99" t="str">
        <f>INDEX('Funding Tables'!P:P,MATCH('Board Ventilation Strate-PY'!B99,'Funding Tables'!B:B,0))</f>
        <v>Hastings and Prince Edward District School Board</v>
      </c>
    </row>
    <row r="100" spans="1:4" ht="31.5">
      <c r="A100">
        <f t="shared" si="1"/>
        <v>3</v>
      </c>
      <c r="B100" s="115">
        <v>29</v>
      </c>
      <c r="C100" s="121" t="s">
        <v>397</v>
      </c>
      <c r="D100" t="str">
        <f>INDEX('Funding Tables'!P:P,MATCH('Board Ventilation Strate-PY'!B100,'Funding Tables'!B:B,0))</f>
        <v>Hastings and Prince Edward District School Board</v>
      </c>
    </row>
    <row r="101" spans="1:4" ht="31.5">
      <c r="A101">
        <f t="shared" si="1"/>
        <v>4</v>
      </c>
      <c r="B101" s="115">
        <v>29</v>
      </c>
      <c r="C101" s="121" t="s">
        <v>398</v>
      </c>
      <c r="D101" t="str">
        <f>INDEX('Funding Tables'!P:P,MATCH('Board Ventilation Strate-PY'!B101,'Funding Tables'!B:B,0))</f>
        <v>Hastings and Prince Edward District School Board</v>
      </c>
    </row>
    <row r="102" spans="1:4">
      <c r="A102">
        <f t="shared" si="1"/>
        <v>1</v>
      </c>
      <c r="B102" s="115">
        <v>28</v>
      </c>
      <c r="C102" s="116" t="s">
        <v>399</v>
      </c>
      <c r="D102" t="str">
        <f>INDEX('Funding Tables'!P:P,MATCH('Board Ventilation Strate-PY'!B102,'Funding Tables'!B:B,0))</f>
        <v>Renfrew County District School Board</v>
      </c>
    </row>
    <row r="103" spans="1:4">
      <c r="A103">
        <f t="shared" si="1"/>
        <v>2</v>
      </c>
      <c r="B103" s="115">
        <v>28</v>
      </c>
      <c r="C103" s="116" t="s">
        <v>400</v>
      </c>
      <c r="D103" t="str">
        <f>INDEX('Funding Tables'!P:P,MATCH('Board Ventilation Strate-PY'!B103,'Funding Tables'!B:B,0))</f>
        <v>Renfrew County District School Board</v>
      </c>
    </row>
    <row r="104" spans="1:4">
      <c r="A104">
        <f t="shared" si="1"/>
        <v>3</v>
      </c>
      <c r="B104" s="115">
        <v>28</v>
      </c>
      <c r="C104" s="116" t="s">
        <v>401</v>
      </c>
      <c r="D104" t="str">
        <f>INDEX('Funding Tables'!P:P,MATCH('Board Ventilation Strate-PY'!B104,'Funding Tables'!B:B,0))</f>
        <v>Renfrew County District School Board</v>
      </c>
    </row>
    <row r="105" spans="1:4">
      <c r="A105">
        <f t="shared" si="1"/>
        <v>4</v>
      </c>
      <c r="B105" s="115">
        <v>28</v>
      </c>
      <c r="C105" s="116" t="s">
        <v>402</v>
      </c>
      <c r="D105" t="str">
        <f>INDEX('Funding Tables'!P:P,MATCH('Board Ventilation Strate-PY'!B105,'Funding Tables'!B:B,0))</f>
        <v>Renfrew County District School Board</v>
      </c>
    </row>
    <row r="106" spans="1:4">
      <c r="A106">
        <f t="shared" si="1"/>
        <v>1</v>
      </c>
      <c r="B106" s="115">
        <v>23</v>
      </c>
      <c r="C106" s="116" t="s">
        <v>403</v>
      </c>
      <c r="D106" t="str">
        <f>INDEX('Funding Tables'!P:P,MATCH('Board Ventilation Strate-PY'!B106,'Funding Tables'!B:B,0))</f>
        <v>Grand Erie District School Board</v>
      </c>
    </row>
    <row r="107" spans="1:4">
      <c r="A107">
        <f t="shared" si="1"/>
        <v>2</v>
      </c>
      <c r="B107" s="115">
        <v>23</v>
      </c>
      <c r="C107" s="116" t="s">
        <v>404</v>
      </c>
      <c r="D107" t="str">
        <f>INDEX('Funding Tables'!P:P,MATCH('Board Ventilation Strate-PY'!B107,'Funding Tables'!B:B,0))</f>
        <v>Grand Erie District School Board</v>
      </c>
    </row>
    <row r="108" spans="1:4">
      <c r="A108">
        <f t="shared" si="1"/>
        <v>3</v>
      </c>
      <c r="B108" s="115">
        <v>23</v>
      </c>
      <c r="C108" s="116" t="s">
        <v>405</v>
      </c>
      <c r="D108" t="str">
        <f>INDEX('Funding Tables'!P:P,MATCH('Board Ventilation Strate-PY'!B108,'Funding Tables'!B:B,0))</f>
        <v>Grand Erie District School Board</v>
      </c>
    </row>
    <row r="109" spans="1:4">
      <c r="A109">
        <f t="shared" si="1"/>
        <v>4</v>
      </c>
      <c r="B109" s="115">
        <v>23</v>
      </c>
      <c r="C109" s="116" t="s">
        <v>406</v>
      </c>
      <c r="D109" t="str">
        <f>INDEX('Funding Tables'!P:P,MATCH('Board Ventilation Strate-PY'!B109,'Funding Tables'!B:B,0))</f>
        <v>Grand Erie District School Board</v>
      </c>
    </row>
    <row r="110" spans="1:4" ht="45.75">
      <c r="A110">
        <f t="shared" si="1"/>
        <v>1</v>
      </c>
      <c r="B110" s="115">
        <v>25</v>
      </c>
      <c r="C110" s="122" t="s">
        <v>407</v>
      </c>
      <c r="D110" t="str">
        <f>INDEX('Funding Tables'!P:P,MATCH('Board Ventilation Strate-PY'!B110,'Funding Tables'!B:B,0))</f>
        <v>Ottawa-Carleton District School Board</v>
      </c>
    </row>
    <row r="111" spans="1:4" ht="30">
      <c r="A111">
        <f t="shared" si="1"/>
        <v>2</v>
      </c>
      <c r="B111" s="115">
        <v>25</v>
      </c>
      <c r="C111" s="116" t="s">
        <v>408</v>
      </c>
      <c r="D111" t="str">
        <f>INDEX('Funding Tables'!P:P,MATCH('Board Ventilation Strate-PY'!B111,'Funding Tables'!B:B,0))</f>
        <v>Ottawa-Carleton District School Board</v>
      </c>
    </row>
    <row r="112" spans="1:4" ht="30">
      <c r="A112">
        <f t="shared" si="1"/>
        <v>3</v>
      </c>
      <c r="B112" s="115">
        <v>25</v>
      </c>
      <c r="C112" s="116" t="s">
        <v>409</v>
      </c>
      <c r="D112" t="str">
        <f>INDEX('Funding Tables'!P:P,MATCH('Board Ventilation Strate-PY'!B112,'Funding Tables'!B:B,0))</f>
        <v>Ottawa-Carleton District School Board</v>
      </c>
    </row>
    <row r="113" spans="1:4" ht="45">
      <c r="A113">
        <f t="shared" si="1"/>
        <v>4</v>
      </c>
      <c r="B113" s="115">
        <v>25</v>
      </c>
      <c r="C113" s="116" t="s">
        <v>410</v>
      </c>
      <c r="D113" t="str">
        <f>INDEX('Funding Tables'!P:P,MATCH('Board Ventilation Strate-PY'!B113,'Funding Tables'!B:B,0))</f>
        <v>Ottawa-Carleton District School Board</v>
      </c>
    </row>
    <row r="114" spans="1:4">
      <c r="A114">
        <f t="shared" si="1"/>
        <v>1</v>
      </c>
      <c r="B114" s="115">
        <v>39</v>
      </c>
      <c r="C114" s="116" t="s">
        <v>411</v>
      </c>
      <c r="D114" t="str">
        <f>INDEX('Funding Tables'!P:P,MATCH('Board Ventilation Strate-PY'!B114,'Funding Tables'!B:B,0))</f>
        <v>St. Clair Catholic District School Board</v>
      </c>
    </row>
    <row r="115" spans="1:4">
      <c r="A115">
        <f t="shared" si="1"/>
        <v>2</v>
      </c>
      <c r="B115" s="115">
        <v>39</v>
      </c>
      <c r="C115" s="116" t="s">
        <v>412</v>
      </c>
      <c r="D115" t="str">
        <f>INDEX('Funding Tables'!P:P,MATCH('Board Ventilation Strate-PY'!B115,'Funding Tables'!B:B,0))</f>
        <v>St. Clair Catholic District School Board</v>
      </c>
    </row>
    <row r="116" spans="1:4">
      <c r="A116">
        <f t="shared" si="1"/>
        <v>3</v>
      </c>
      <c r="B116" s="115">
        <v>39</v>
      </c>
      <c r="C116" s="116" t="s">
        <v>413</v>
      </c>
      <c r="D116" t="str">
        <f>INDEX('Funding Tables'!P:P,MATCH('Board Ventilation Strate-PY'!B116,'Funding Tables'!B:B,0))</f>
        <v>St. Clair Catholic District School Board</v>
      </c>
    </row>
    <row r="117" spans="1:4">
      <c r="A117">
        <f t="shared" si="1"/>
        <v>4</v>
      </c>
      <c r="B117" s="115">
        <v>39</v>
      </c>
      <c r="C117" s="116" t="s">
        <v>414</v>
      </c>
      <c r="D117" t="str">
        <f>INDEX('Funding Tables'!P:P,MATCH('Board Ventilation Strate-PY'!B117,'Funding Tables'!B:B,0))</f>
        <v>St. Clair Catholic District School Board</v>
      </c>
    </row>
    <row r="118" spans="1:4">
      <c r="A118">
        <f t="shared" si="1"/>
        <v>1</v>
      </c>
      <c r="B118" s="115">
        <v>27</v>
      </c>
      <c r="C118" s="116" t="s">
        <v>415</v>
      </c>
      <c r="D118" t="str">
        <f>INDEX('Funding Tables'!P:P,MATCH('Board Ventilation Strate-PY'!B118,'Funding Tables'!B:B,0))</f>
        <v>Limestone District School Board</v>
      </c>
    </row>
    <row r="119" spans="1:4" ht="30">
      <c r="A119">
        <f t="shared" si="1"/>
        <v>2</v>
      </c>
      <c r="B119" s="115">
        <v>27</v>
      </c>
      <c r="C119" s="116" t="s">
        <v>416</v>
      </c>
      <c r="D119" t="str">
        <f>INDEX('Funding Tables'!P:P,MATCH('Board Ventilation Strate-PY'!B119,'Funding Tables'!B:B,0))</f>
        <v>Limestone District School Board</v>
      </c>
    </row>
    <row r="120" spans="1:4">
      <c r="A120">
        <f t="shared" si="1"/>
        <v>3</v>
      </c>
      <c r="B120" s="115">
        <v>27</v>
      </c>
      <c r="C120" s="116" t="s">
        <v>417</v>
      </c>
      <c r="D120" t="str">
        <f>INDEX('Funding Tables'!P:P,MATCH('Board Ventilation Strate-PY'!B120,'Funding Tables'!B:B,0))</f>
        <v>Limestone District School Board</v>
      </c>
    </row>
    <row r="121" spans="1:4" ht="30">
      <c r="A121">
        <f t="shared" si="1"/>
        <v>4</v>
      </c>
      <c r="B121" s="115">
        <v>27</v>
      </c>
      <c r="C121" s="116" t="s">
        <v>418</v>
      </c>
      <c r="D121" t="str">
        <f>INDEX('Funding Tables'!P:P,MATCH('Board Ventilation Strate-PY'!B121,'Funding Tables'!B:B,0))</f>
        <v>Limestone District School Board</v>
      </c>
    </row>
    <row r="122" spans="1:4" ht="30">
      <c r="A122">
        <f t="shared" si="1"/>
        <v>1</v>
      </c>
      <c r="B122" s="115">
        <v>65</v>
      </c>
      <c r="C122" s="116" t="s">
        <v>419</v>
      </c>
      <c r="D122" t="str">
        <f>INDEX('Funding Tables'!P:P,MATCH('Board Ventilation Strate-PY'!B122,'Funding Tables'!B:B,0))</f>
        <v>Conseil scolaire de district catholique de l'Est ontarien</v>
      </c>
    </row>
    <row r="123" spans="1:4">
      <c r="A123">
        <f t="shared" si="1"/>
        <v>2</v>
      </c>
      <c r="B123" s="115">
        <v>65</v>
      </c>
      <c r="C123" s="116" t="s">
        <v>420</v>
      </c>
      <c r="D123" t="str">
        <f>INDEX('Funding Tables'!P:P,MATCH('Board Ventilation Strate-PY'!B123,'Funding Tables'!B:B,0))</f>
        <v>Conseil scolaire de district catholique de l'Est ontarien</v>
      </c>
    </row>
    <row r="124" spans="1:4" ht="30">
      <c r="A124">
        <f t="shared" si="1"/>
        <v>3</v>
      </c>
      <c r="B124" s="115">
        <v>65</v>
      </c>
      <c r="C124" s="116" t="s">
        <v>421</v>
      </c>
      <c r="D124" t="str">
        <f>INDEX('Funding Tables'!P:P,MATCH('Board Ventilation Strate-PY'!B124,'Funding Tables'!B:B,0))</f>
        <v>Conseil scolaire de district catholique de l'Est ontarien</v>
      </c>
    </row>
    <row r="125" spans="1:4">
      <c r="A125">
        <f t="shared" si="1"/>
        <v>4</v>
      </c>
      <c r="B125" s="115">
        <v>65</v>
      </c>
      <c r="C125" s="116" t="s">
        <v>422</v>
      </c>
      <c r="D125" t="str">
        <f>INDEX('Funding Tables'!P:P,MATCH('Board Ventilation Strate-PY'!B125,'Funding Tables'!B:B,0))</f>
        <v>Conseil scolaire de district catholique de l'Est ontarien</v>
      </c>
    </row>
    <row r="126" spans="1:4" ht="30">
      <c r="A126">
        <f t="shared" si="1"/>
        <v>1</v>
      </c>
      <c r="B126" s="115">
        <v>49</v>
      </c>
      <c r="C126" s="116" t="s">
        <v>423</v>
      </c>
      <c r="D126" t="str">
        <f>INDEX('Funding Tables'!P:P,MATCH('Board Ventilation Strate-PY'!B126,'Funding Tables'!B:B,0))</f>
        <v>Waterloo Catholic District School Board</v>
      </c>
    </row>
    <row r="127" spans="1:4" ht="30">
      <c r="A127">
        <f t="shared" si="1"/>
        <v>2</v>
      </c>
      <c r="B127" s="115">
        <v>49</v>
      </c>
      <c r="C127" s="116" t="s">
        <v>424</v>
      </c>
      <c r="D127" t="str">
        <f>INDEX('Funding Tables'!P:P,MATCH('Board Ventilation Strate-PY'!B127,'Funding Tables'!B:B,0))</f>
        <v>Waterloo Catholic District School Board</v>
      </c>
    </row>
    <row r="128" spans="1:4" ht="30">
      <c r="A128">
        <f t="shared" si="1"/>
        <v>3</v>
      </c>
      <c r="B128" s="115">
        <v>49</v>
      </c>
      <c r="C128" s="116" t="s">
        <v>425</v>
      </c>
      <c r="D128" t="str">
        <f>INDEX('Funding Tables'!P:P,MATCH('Board Ventilation Strate-PY'!B128,'Funding Tables'!B:B,0))</f>
        <v>Waterloo Catholic District School Board</v>
      </c>
    </row>
    <row r="129" spans="1:4" ht="30">
      <c r="A129">
        <f t="shared" si="1"/>
        <v>4</v>
      </c>
      <c r="B129" s="115">
        <v>49</v>
      </c>
      <c r="C129" s="116" t="s">
        <v>426</v>
      </c>
      <c r="D129" t="str">
        <f>INDEX('Funding Tables'!P:P,MATCH('Board Ventilation Strate-PY'!B129,'Funding Tables'!B:B,0))</f>
        <v>Waterloo Catholic District School Board</v>
      </c>
    </row>
    <row r="130" spans="1:4" ht="30">
      <c r="A130">
        <f t="shared" si="1"/>
        <v>1</v>
      </c>
      <c r="B130" s="115">
        <v>1</v>
      </c>
      <c r="C130" s="116" t="s">
        <v>427</v>
      </c>
      <c r="D130" t="str">
        <f>INDEX('Funding Tables'!P:P,MATCH('Board Ventilation Strate-PY'!B130,'Funding Tables'!B:B,0))</f>
        <v>District School Board Ontario North East</v>
      </c>
    </row>
    <row r="131" spans="1:4">
      <c r="A131">
        <f t="shared" si="1"/>
        <v>2</v>
      </c>
      <c r="B131" s="115">
        <v>1</v>
      </c>
      <c r="C131" s="116" t="s">
        <v>428</v>
      </c>
      <c r="D131" t="str">
        <f>INDEX('Funding Tables'!P:P,MATCH('Board Ventilation Strate-PY'!B131,'Funding Tables'!B:B,0))</f>
        <v>District School Board Ontario North East</v>
      </c>
    </row>
    <row r="132" spans="1:4">
      <c r="A132">
        <f t="shared" ref="A132:A195" si="2">IF(B132=B131,A131+1,1)</f>
        <v>3</v>
      </c>
      <c r="B132" s="115">
        <v>1</v>
      </c>
      <c r="C132" s="116" t="s">
        <v>429</v>
      </c>
      <c r="D132" t="str">
        <f>INDEX('Funding Tables'!P:P,MATCH('Board Ventilation Strate-PY'!B132,'Funding Tables'!B:B,0))</f>
        <v>District School Board Ontario North East</v>
      </c>
    </row>
    <row r="133" spans="1:4">
      <c r="A133">
        <f t="shared" si="2"/>
        <v>4</v>
      </c>
      <c r="B133" s="115">
        <v>1</v>
      </c>
      <c r="C133" s="116" t="s">
        <v>430</v>
      </c>
      <c r="D133" t="str">
        <f>INDEX('Funding Tables'!P:P,MATCH('Board Ventilation Strate-PY'!B133,'Funding Tables'!B:B,0))</f>
        <v>District School Board Ontario North East</v>
      </c>
    </row>
    <row r="134" spans="1:4" ht="30">
      <c r="A134">
        <f t="shared" si="2"/>
        <v>1</v>
      </c>
      <c r="B134" s="115">
        <v>3</v>
      </c>
      <c r="C134" s="116" t="s">
        <v>431</v>
      </c>
      <c r="D134" t="str">
        <f>INDEX('Funding Tables'!P:P,MATCH('Board Ventilation Strate-PY'!B134,'Funding Tables'!B:B,0))</f>
        <v>Rainbow District School Board</v>
      </c>
    </row>
    <row r="135" spans="1:4" ht="30">
      <c r="A135">
        <f t="shared" si="2"/>
        <v>2</v>
      </c>
      <c r="B135" s="115">
        <v>3</v>
      </c>
      <c r="C135" s="116" t="s">
        <v>432</v>
      </c>
      <c r="D135" t="str">
        <f>INDEX('Funding Tables'!P:P,MATCH('Board Ventilation Strate-PY'!B135,'Funding Tables'!B:B,0))</f>
        <v>Rainbow District School Board</v>
      </c>
    </row>
    <row r="136" spans="1:4" ht="30">
      <c r="A136">
        <f t="shared" si="2"/>
        <v>3</v>
      </c>
      <c r="B136" s="115">
        <v>3</v>
      </c>
      <c r="C136" s="116" t="s">
        <v>433</v>
      </c>
      <c r="D136" t="str">
        <f>INDEX('Funding Tables'!P:P,MATCH('Board Ventilation Strate-PY'!B136,'Funding Tables'!B:B,0))</f>
        <v>Rainbow District School Board</v>
      </c>
    </row>
    <row r="137" spans="1:4">
      <c r="A137">
        <f t="shared" si="2"/>
        <v>4</v>
      </c>
      <c r="B137" s="115">
        <v>3</v>
      </c>
      <c r="C137" s="116" t="s">
        <v>434</v>
      </c>
      <c r="D137" t="str">
        <f>INDEX('Funding Tables'!P:P,MATCH('Board Ventilation Strate-PY'!B137,'Funding Tables'!B:B,0))</f>
        <v>Rainbow District School Board</v>
      </c>
    </row>
    <row r="138" spans="1:4" ht="30">
      <c r="A138">
        <f t="shared" si="2"/>
        <v>1</v>
      </c>
      <c r="B138" s="115">
        <v>17</v>
      </c>
      <c r="C138" s="116" t="s">
        <v>435</v>
      </c>
      <c r="D138" t="str">
        <f>INDEX('Funding Tables'!P:P,MATCH('Board Ventilation Strate-PY'!B138,'Funding Tables'!B:B,0))</f>
        <v>Simcoe County District School Board</v>
      </c>
    </row>
    <row r="139" spans="1:4" ht="33">
      <c r="A139">
        <f t="shared" si="2"/>
        <v>2</v>
      </c>
      <c r="B139" s="115">
        <v>17</v>
      </c>
      <c r="C139" s="116" t="s">
        <v>436</v>
      </c>
      <c r="D139" t="str">
        <f>INDEX('Funding Tables'!P:P,MATCH('Board Ventilation Strate-PY'!B139,'Funding Tables'!B:B,0))</f>
        <v>Simcoe County District School Board</v>
      </c>
    </row>
    <row r="140" spans="1:4" ht="30">
      <c r="A140">
        <f t="shared" si="2"/>
        <v>3</v>
      </c>
      <c r="B140" s="115">
        <v>17</v>
      </c>
      <c r="C140" s="116" t="s">
        <v>437</v>
      </c>
      <c r="D140" t="str">
        <f>INDEX('Funding Tables'!P:P,MATCH('Board Ventilation Strate-PY'!B140,'Funding Tables'!B:B,0))</f>
        <v>Simcoe County District School Board</v>
      </c>
    </row>
    <row r="141" spans="1:4" ht="30">
      <c r="A141">
        <f t="shared" si="2"/>
        <v>4</v>
      </c>
      <c r="B141" s="115">
        <v>17</v>
      </c>
      <c r="C141" s="116" t="s">
        <v>438</v>
      </c>
      <c r="D141" t="str">
        <f>INDEX('Funding Tables'!P:P,MATCH('Board Ventilation Strate-PY'!B141,'Funding Tables'!B:B,0))</f>
        <v>Simcoe County District School Board</v>
      </c>
    </row>
    <row r="142" spans="1:4">
      <c r="A142">
        <f t="shared" si="2"/>
        <v>1</v>
      </c>
      <c r="B142" s="115">
        <v>50</v>
      </c>
      <c r="C142" s="116" t="s">
        <v>439</v>
      </c>
      <c r="D142" t="str">
        <f>INDEX('Funding Tables'!P:P,MATCH('Board Ventilation Strate-PY'!B142,'Funding Tables'!B:B,0))</f>
        <v>Niagara Catholic District School Board</v>
      </c>
    </row>
    <row r="143" spans="1:4">
      <c r="A143">
        <f t="shared" si="2"/>
        <v>2</v>
      </c>
      <c r="B143" s="115">
        <v>50</v>
      </c>
      <c r="C143" s="116" t="s">
        <v>440</v>
      </c>
      <c r="D143" t="str">
        <f>INDEX('Funding Tables'!P:P,MATCH('Board Ventilation Strate-PY'!B143,'Funding Tables'!B:B,0))</f>
        <v>Niagara Catholic District School Board</v>
      </c>
    </row>
    <row r="144" spans="1:4">
      <c r="A144">
        <f t="shared" si="2"/>
        <v>3</v>
      </c>
      <c r="B144" s="115">
        <v>50</v>
      </c>
      <c r="C144" s="116" t="s">
        <v>441</v>
      </c>
      <c r="D144" t="str">
        <f>INDEX('Funding Tables'!P:P,MATCH('Board Ventilation Strate-PY'!B144,'Funding Tables'!B:B,0))</f>
        <v>Niagara Catholic District School Board</v>
      </c>
    </row>
    <row r="145" spans="1:4">
      <c r="A145">
        <f t="shared" si="2"/>
        <v>4</v>
      </c>
      <c r="B145" s="115">
        <v>50</v>
      </c>
      <c r="C145" s="116" t="s">
        <v>442</v>
      </c>
      <c r="D145" t="str">
        <f>INDEX('Funding Tables'!P:P,MATCH('Board Ventilation Strate-PY'!B145,'Funding Tables'!B:B,0))</f>
        <v>Niagara Catholic District School Board</v>
      </c>
    </row>
    <row r="146" spans="1:4" ht="75">
      <c r="A146">
        <f t="shared" si="2"/>
        <v>1</v>
      </c>
      <c r="B146" s="115">
        <v>44</v>
      </c>
      <c r="C146" s="119" t="s">
        <v>443</v>
      </c>
      <c r="D146" t="str">
        <f>INDEX('Funding Tables'!P:P,MATCH('Board Ventilation Strate-PY'!B146,'Funding Tables'!B:B,0))</f>
        <v>Simcoe Muskoka Catholic District School Board</v>
      </c>
    </row>
    <row r="147" spans="1:4" ht="90">
      <c r="A147">
        <f t="shared" si="2"/>
        <v>2</v>
      </c>
      <c r="B147" s="115">
        <v>44</v>
      </c>
      <c r="C147" s="119" t="s">
        <v>444</v>
      </c>
      <c r="D147" t="str">
        <f>INDEX('Funding Tables'!P:P,MATCH('Board Ventilation Strate-PY'!B147,'Funding Tables'!B:B,0))</f>
        <v>Simcoe Muskoka Catholic District School Board</v>
      </c>
    </row>
    <row r="148" spans="1:4" ht="45">
      <c r="A148">
        <f t="shared" si="2"/>
        <v>3</v>
      </c>
      <c r="B148" s="115">
        <v>44</v>
      </c>
      <c r="C148" s="119" t="s">
        <v>445</v>
      </c>
      <c r="D148" t="str">
        <f>INDEX('Funding Tables'!P:P,MATCH('Board Ventilation Strate-PY'!B148,'Funding Tables'!B:B,0))</f>
        <v>Simcoe Muskoka Catholic District School Board</v>
      </c>
    </row>
    <row r="149" spans="1:4" ht="60">
      <c r="A149">
        <f t="shared" si="2"/>
        <v>4</v>
      </c>
      <c r="B149" s="115">
        <v>44</v>
      </c>
      <c r="C149" s="116" t="s">
        <v>446</v>
      </c>
      <c r="D149" t="str">
        <f>INDEX('Funding Tables'!P:P,MATCH('Board Ventilation Strate-PY'!B149,'Funding Tables'!B:B,0))</f>
        <v>Simcoe Muskoka Catholic District School Board</v>
      </c>
    </row>
    <row r="150" spans="1:4" ht="30">
      <c r="A150">
        <f t="shared" si="2"/>
        <v>1</v>
      </c>
      <c r="B150" s="115">
        <v>13</v>
      </c>
      <c r="C150" s="116" t="s">
        <v>447</v>
      </c>
      <c r="D150" t="str">
        <f>INDEX('Funding Tables'!P:P,MATCH('Board Ventilation Strate-PY'!B150,'Funding Tables'!B:B,0))</f>
        <v>Durham District School Board</v>
      </c>
    </row>
    <row r="151" spans="1:4" ht="30">
      <c r="A151">
        <f t="shared" si="2"/>
        <v>2</v>
      </c>
      <c r="B151" s="115">
        <v>13</v>
      </c>
      <c r="C151" s="116" t="s">
        <v>448</v>
      </c>
      <c r="D151" t="str">
        <f>INDEX('Funding Tables'!P:P,MATCH('Board Ventilation Strate-PY'!B151,'Funding Tables'!B:B,0))</f>
        <v>Durham District School Board</v>
      </c>
    </row>
    <row r="152" spans="1:4" ht="30">
      <c r="A152">
        <f t="shared" si="2"/>
        <v>3</v>
      </c>
      <c r="B152" s="115">
        <v>13</v>
      </c>
      <c r="C152" s="116" t="s">
        <v>449</v>
      </c>
      <c r="D152" t="str">
        <f>INDEX('Funding Tables'!P:P,MATCH('Board Ventilation Strate-PY'!B152,'Funding Tables'!B:B,0))</f>
        <v>Durham District School Board</v>
      </c>
    </row>
    <row r="153" spans="1:4" ht="30">
      <c r="A153">
        <f t="shared" si="2"/>
        <v>4</v>
      </c>
      <c r="B153" s="115">
        <v>13</v>
      </c>
      <c r="C153" s="116" t="s">
        <v>450</v>
      </c>
      <c r="D153" t="str">
        <f>INDEX('Funding Tables'!P:P,MATCH('Board Ventilation Strate-PY'!B153,'Funding Tables'!B:B,0))</f>
        <v>Durham District School Board</v>
      </c>
    </row>
    <row r="154" spans="1:4">
      <c r="A154">
        <f t="shared" si="2"/>
        <v>1</v>
      </c>
      <c r="B154" s="115" t="s">
        <v>20</v>
      </c>
      <c r="C154" s="116" t="s">
        <v>451</v>
      </c>
      <c r="D154" t="str">
        <f>INDEX('Funding Tables'!P:P,MATCH('Board Ventilation Strate-PY'!B154,'Funding Tables'!B:B,0))</f>
        <v>Lakehead District School Board</v>
      </c>
    </row>
    <row r="155" spans="1:4">
      <c r="A155">
        <f t="shared" si="2"/>
        <v>2</v>
      </c>
      <c r="B155" s="115" t="s">
        <v>20</v>
      </c>
      <c r="C155" s="116" t="s">
        <v>452</v>
      </c>
      <c r="D155" t="str">
        <f>INDEX('Funding Tables'!P:P,MATCH('Board Ventilation Strate-PY'!B155,'Funding Tables'!B:B,0))</f>
        <v>Lakehead District School Board</v>
      </c>
    </row>
    <row r="156" spans="1:4">
      <c r="A156">
        <f t="shared" si="2"/>
        <v>3</v>
      </c>
      <c r="B156" s="115" t="s">
        <v>20</v>
      </c>
      <c r="C156" s="116" t="s">
        <v>453</v>
      </c>
      <c r="D156" t="str">
        <f>INDEX('Funding Tables'!P:P,MATCH('Board Ventilation Strate-PY'!B156,'Funding Tables'!B:B,0))</f>
        <v>Lakehead District School Board</v>
      </c>
    </row>
    <row r="157" spans="1:4">
      <c r="A157">
        <f t="shared" si="2"/>
        <v>4</v>
      </c>
      <c r="B157" s="115" t="s">
        <v>20</v>
      </c>
      <c r="C157" s="116" t="s">
        <v>454</v>
      </c>
      <c r="D157" t="str">
        <f>INDEX('Funding Tables'!P:P,MATCH('Board Ventilation Strate-PY'!B157,'Funding Tables'!B:B,0))</f>
        <v>Lakehead District School Board</v>
      </c>
    </row>
    <row r="158" spans="1:4">
      <c r="A158">
        <f t="shared" si="2"/>
        <v>1</v>
      </c>
      <c r="B158" s="115">
        <v>100</v>
      </c>
      <c r="C158" s="116" t="s">
        <v>455</v>
      </c>
      <c r="D158" t="str">
        <f>INDEX('Funding Tables'!P:P,MATCH('Board Ventilation Strate-PY'!B158,'Funding Tables'!B:B,0))</f>
        <v>James Bay Lowlands Secondary School Board</v>
      </c>
    </row>
    <row r="159" spans="1:4">
      <c r="A159">
        <f t="shared" si="2"/>
        <v>2</v>
      </c>
      <c r="B159" s="115">
        <v>100</v>
      </c>
      <c r="C159" s="116" t="s">
        <v>456</v>
      </c>
      <c r="D159" t="str">
        <f>INDEX('Funding Tables'!P:P,MATCH('Board Ventilation Strate-PY'!B159,'Funding Tables'!B:B,0))</f>
        <v>James Bay Lowlands Secondary School Board</v>
      </c>
    </row>
    <row r="160" spans="1:4">
      <c r="A160">
        <f t="shared" si="2"/>
        <v>3</v>
      </c>
      <c r="B160" s="115">
        <v>100</v>
      </c>
      <c r="C160" s="116" t="s">
        <v>457</v>
      </c>
      <c r="D160" t="str">
        <f>INDEX('Funding Tables'!P:P,MATCH('Board Ventilation Strate-PY'!B160,'Funding Tables'!B:B,0))</f>
        <v>James Bay Lowlands Secondary School Board</v>
      </c>
    </row>
    <row r="161" spans="1:4">
      <c r="A161">
        <f t="shared" si="2"/>
        <v>4</v>
      </c>
      <c r="B161" s="115">
        <v>100</v>
      </c>
      <c r="C161" s="116" t="s">
        <v>458</v>
      </c>
      <c r="D161" t="str">
        <f>INDEX('Funding Tables'!P:P,MATCH('Board Ventilation Strate-PY'!B161,'Funding Tables'!B:B,0))</f>
        <v>James Bay Lowlands Secondary School Board</v>
      </c>
    </row>
    <row r="162" spans="1:4" ht="30">
      <c r="A162">
        <f t="shared" si="2"/>
        <v>1</v>
      </c>
      <c r="B162" s="115">
        <v>18</v>
      </c>
      <c r="C162" s="123" t="s">
        <v>459</v>
      </c>
      <c r="D162" t="str">
        <f>INDEX('Funding Tables'!P:P,MATCH('Board Ventilation Strate-PY'!B162,'Funding Tables'!B:B,0))</f>
        <v>Upper Grand District School Board</v>
      </c>
    </row>
    <row r="163" spans="1:4" ht="30">
      <c r="A163">
        <f t="shared" si="2"/>
        <v>2</v>
      </c>
      <c r="B163" s="115">
        <v>18</v>
      </c>
      <c r="C163" s="123" t="s">
        <v>460</v>
      </c>
      <c r="D163" t="str">
        <f>INDEX('Funding Tables'!P:P,MATCH('Board Ventilation Strate-PY'!B163,'Funding Tables'!B:B,0))</f>
        <v>Upper Grand District School Board</v>
      </c>
    </row>
    <row r="164" spans="1:4" ht="30">
      <c r="A164">
        <f t="shared" si="2"/>
        <v>3</v>
      </c>
      <c r="B164" s="115">
        <v>18</v>
      </c>
      <c r="C164" s="123" t="s">
        <v>461</v>
      </c>
      <c r="D164" t="str">
        <f>INDEX('Funding Tables'!P:P,MATCH('Board Ventilation Strate-PY'!B164,'Funding Tables'!B:B,0))</f>
        <v>Upper Grand District School Board</v>
      </c>
    </row>
    <row r="165" spans="1:4" ht="30">
      <c r="A165">
        <f t="shared" si="2"/>
        <v>4</v>
      </c>
      <c r="B165" s="115">
        <v>18</v>
      </c>
      <c r="C165" s="123" t="s">
        <v>462</v>
      </c>
      <c r="D165" t="str">
        <f>INDEX('Funding Tables'!P:P,MATCH('Board Ventilation Strate-PY'!B165,'Funding Tables'!B:B,0))</f>
        <v>Upper Grand District School Board</v>
      </c>
    </row>
    <row r="166" spans="1:4">
      <c r="A166">
        <f t="shared" si="2"/>
        <v>1</v>
      </c>
      <c r="B166" s="115">
        <v>22</v>
      </c>
      <c r="C166" s="116" t="s">
        <v>463</v>
      </c>
      <c r="D166" t="str">
        <f>INDEX('Funding Tables'!P:P,MATCH('Board Ventilation Strate-PY'!B166,'Funding Tables'!B:B,0))</f>
        <v>District School Board of Niagara</v>
      </c>
    </row>
    <row r="167" spans="1:4">
      <c r="A167">
        <f t="shared" si="2"/>
        <v>2</v>
      </c>
      <c r="B167" s="115">
        <v>22</v>
      </c>
      <c r="C167" s="116" t="s">
        <v>464</v>
      </c>
      <c r="D167" t="str">
        <f>INDEX('Funding Tables'!P:P,MATCH('Board Ventilation Strate-PY'!B167,'Funding Tables'!B:B,0))</f>
        <v>District School Board of Niagara</v>
      </c>
    </row>
    <row r="168" spans="1:4">
      <c r="A168">
        <f t="shared" si="2"/>
        <v>3</v>
      </c>
      <c r="B168" s="115">
        <v>22</v>
      </c>
      <c r="C168" s="116" t="s">
        <v>465</v>
      </c>
      <c r="D168" t="str">
        <f>INDEX('Funding Tables'!P:P,MATCH('Board Ventilation Strate-PY'!B168,'Funding Tables'!B:B,0))</f>
        <v>District School Board of Niagara</v>
      </c>
    </row>
    <row r="169" spans="1:4">
      <c r="A169">
        <f t="shared" si="2"/>
        <v>4</v>
      </c>
      <c r="B169" s="115">
        <v>22</v>
      </c>
      <c r="C169" s="116" t="s">
        <v>466</v>
      </c>
      <c r="D169" t="str">
        <f>INDEX('Funding Tables'!P:P,MATCH('Board Ventilation Strate-PY'!B169,'Funding Tables'!B:B,0))</f>
        <v>District School Board of Niagara</v>
      </c>
    </row>
    <row r="170" spans="1:4" ht="30">
      <c r="A170">
        <f t="shared" si="2"/>
        <v>1</v>
      </c>
      <c r="B170" s="115">
        <v>46</v>
      </c>
      <c r="C170" s="124" t="s">
        <v>467</v>
      </c>
      <c r="D170" t="str">
        <f>INDEX('Funding Tables'!P:P,MATCH('Board Ventilation Strate-PY'!B170,'Funding Tables'!B:B,0))</f>
        <v>Halton Catholic District School Board</v>
      </c>
    </row>
    <row r="171" spans="1:4" ht="30">
      <c r="A171">
        <f t="shared" si="2"/>
        <v>2</v>
      </c>
      <c r="B171" s="115">
        <v>46</v>
      </c>
      <c r="C171" s="124" t="s">
        <v>468</v>
      </c>
      <c r="D171" t="str">
        <f>INDEX('Funding Tables'!P:P,MATCH('Board Ventilation Strate-PY'!B171,'Funding Tables'!B:B,0))</f>
        <v>Halton Catholic District School Board</v>
      </c>
    </row>
    <row r="172" spans="1:4">
      <c r="A172">
        <f t="shared" si="2"/>
        <v>3</v>
      </c>
      <c r="B172" s="115">
        <v>46</v>
      </c>
      <c r="C172" s="124" t="s">
        <v>469</v>
      </c>
      <c r="D172" t="str">
        <f>INDEX('Funding Tables'!P:P,MATCH('Board Ventilation Strate-PY'!B172,'Funding Tables'!B:B,0))</f>
        <v>Halton Catholic District School Board</v>
      </c>
    </row>
    <row r="173" spans="1:4">
      <c r="A173">
        <f t="shared" si="2"/>
        <v>4</v>
      </c>
      <c r="B173" s="115">
        <v>46</v>
      </c>
      <c r="C173" s="124" t="s">
        <v>470</v>
      </c>
      <c r="D173" t="str">
        <f>INDEX('Funding Tables'!P:P,MATCH('Board Ventilation Strate-PY'!B173,'Funding Tables'!B:B,0))</f>
        <v>Halton Catholic District School Board</v>
      </c>
    </row>
    <row r="174" spans="1:4">
      <c r="A174">
        <f t="shared" si="2"/>
        <v>1</v>
      </c>
      <c r="B174" s="115">
        <v>32</v>
      </c>
      <c r="C174" s="116" t="s">
        <v>471</v>
      </c>
      <c r="D174" t="str">
        <f>INDEX('Funding Tables'!P:P,MATCH('Board Ventilation Strate-PY'!B174,'Funding Tables'!B:B,0))</f>
        <v>Sudbury Catholic District School Board</v>
      </c>
    </row>
    <row r="175" spans="1:4" ht="30">
      <c r="A175">
        <f t="shared" si="2"/>
        <v>2</v>
      </c>
      <c r="B175" s="115">
        <v>32</v>
      </c>
      <c r="C175" s="116" t="s">
        <v>472</v>
      </c>
      <c r="D175" t="str">
        <f>INDEX('Funding Tables'!P:P,MATCH('Board Ventilation Strate-PY'!B175,'Funding Tables'!B:B,0))</f>
        <v>Sudbury Catholic District School Board</v>
      </c>
    </row>
    <row r="176" spans="1:4">
      <c r="A176">
        <f t="shared" si="2"/>
        <v>3</v>
      </c>
      <c r="B176" s="115">
        <v>32</v>
      </c>
      <c r="C176" s="116" t="s">
        <v>473</v>
      </c>
      <c r="D176" t="str">
        <f>INDEX('Funding Tables'!P:P,MATCH('Board Ventilation Strate-PY'!B176,'Funding Tables'!B:B,0))</f>
        <v>Sudbury Catholic District School Board</v>
      </c>
    </row>
    <row r="177" spans="1:4">
      <c r="A177">
        <f t="shared" si="2"/>
        <v>4</v>
      </c>
      <c r="B177" s="115">
        <v>32</v>
      </c>
      <c r="C177" s="116" t="s">
        <v>474</v>
      </c>
      <c r="D177" t="str">
        <f>INDEX('Funding Tables'!P:P,MATCH('Board Ventilation Strate-PY'!B177,'Funding Tables'!B:B,0))</f>
        <v>Sudbury Catholic District School Board</v>
      </c>
    </row>
    <row r="178" spans="1:4">
      <c r="A178">
        <f t="shared" si="2"/>
        <v>1</v>
      </c>
      <c r="B178" s="115">
        <v>35</v>
      </c>
      <c r="C178" s="116" t="s">
        <v>475</v>
      </c>
      <c r="D178" t="str">
        <f>INDEX('Funding Tables'!P:P,MATCH('Board Ventilation Strate-PY'!B178,'Funding Tables'!B:B,0))</f>
        <v>Bruce-Grey Catholic District School Board</v>
      </c>
    </row>
    <row r="179" spans="1:4">
      <c r="A179">
        <f t="shared" si="2"/>
        <v>2</v>
      </c>
      <c r="B179" s="115">
        <v>35</v>
      </c>
      <c r="C179" s="116" t="s">
        <v>476</v>
      </c>
      <c r="D179" t="str">
        <f>INDEX('Funding Tables'!P:P,MATCH('Board Ventilation Strate-PY'!B179,'Funding Tables'!B:B,0))</f>
        <v>Bruce-Grey Catholic District School Board</v>
      </c>
    </row>
    <row r="180" spans="1:4">
      <c r="A180">
        <f t="shared" si="2"/>
        <v>3</v>
      </c>
      <c r="B180" s="115">
        <v>35</v>
      </c>
      <c r="C180" s="116" t="s">
        <v>477</v>
      </c>
      <c r="D180" t="str">
        <f>INDEX('Funding Tables'!P:P,MATCH('Board Ventilation Strate-PY'!B180,'Funding Tables'!B:B,0))</f>
        <v>Bruce-Grey Catholic District School Board</v>
      </c>
    </row>
    <row r="181" spans="1:4">
      <c r="A181">
        <f t="shared" si="2"/>
        <v>4</v>
      </c>
      <c r="B181" s="115">
        <v>35</v>
      </c>
      <c r="C181" s="116" t="s">
        <v>478</v>
      </c>
      <c r="D181" t="str">
        <f>INDEX('Funding Tables'!P:P,MATCH('Board Ventilation Strate-PY'!B181,'Funding Tables'!B:B,0))</f>
        <v>Bruce-Grey Catholic District School Board</v>
      </c>
    </row>
    <row r="182" spans="1:4">
      <c r="A182">
        <f t="shared" si="2"/>
        <v>1</v>
      </c>
      <c r="B182" s="115">
        <v>57</v>
      </c>
      <c r="C182" s="116" t="s">
        <v>479</v>
      </c>
      <c r="D182" t="str">
        <f>INDEX('Funding Tables'!P:P,MATCH('Board Ventilation Strate-PY'!B182,'Funding Tables'!B:B,0))</f>
        <v>Conseil scolaire public du Grand Nord de l’Ontario</v>
      </c>
    </row>
    <row r="183" spans="1:4" ht="30">
      <c r="A183">
        <f t="shared" si="2"/>
        <v>2</v>
      </c>
      <c r="B183" s="115">
        <v>57</v>
      </c>
      <c r="C183" s="116" t="s">
        <v>480</v>
      </c>
      <c r="D183" t="str">
        <f>INDEX('Funding Tables'!P:P,MATCH('Board Ventilation Strate-PY'!B183,'Funding Tables'!B:B,0))</f>
        <v>Conseil scolaire public du Grand Nord de l’Ontario</v>
      </c>
    </row>
    <row r="184" spans="1:4">
      <c r="A184">
        <f t="shared" si="2"/>
        <v>3</v>
      </c>
      <c r="B184" s="115">
        <v>57</v>
      </c>
      <c r="C184" s="116" t="s">
        <v>481</v>
      </c>
      <c r="D184" t="str">
        <f>INDEX('Funding Tables'!P:P,MATCH('Board Ventilation Strate-PY'!B184,'Funding Tables'!B:B,0))</f>
        <v>Conseil scolaire public du Grand Nord de l’Ontario</v>
      </c>
    </row>
    <row r="185" spans="1:4">
      <c r="A185">
        <f t="shared" si="2"/>
        <v>4</v>
      </c>
      <c r="B185" s="115">
        <v>57</v>
      </c>
      <c r="C185" s="116" t="s">
        <v>482</v>
      </c>
      <c r="D185" t="str">
        <f>INDEX('Funding Tables'!P:P,MATCH('Board Ventilation Strate-PY'!B185,'Funding Tables'!B:B,0))</f>
        <v>Conseil scolaire public du Grand Nord de l’Ontario</v>
      </c>
    </row>
    <row r="186" spans="1:4" ht="15.75">
      <c r="A186">
        <f t="shared" si="2"/>
        <v>1</v>
      </c>
      <c r="B186" s="115">
        <v>37</v>
      </c>
      <c r="C186" s="120" t="s">
        <v>483</v>
      </c>
      <c r="D186" t="str">
        <f>INDEX('Funding Tables'!P:P,MATCH('Board Ventilation Strate-PY'!B186,'Funding Tables'!B:B,0))</f>
        <v>Windsor-Essex Catholic District School Board</v>
      </c>
    </row>
    <row r="187" spans="1:4" ht="15.75">
      <c r="A187">
        <f t="shared" si="2"/>
        <v>2</v>
      </c>
      <c r="B187" s="115">
        <v>37</v>
      </c>
      <c r="C187" s="120" t="s">
        <v>484</v>
      </c>
      <c r="D187" t="str">
        <f>INDEX('Funding Tables'!P:P,MATCH('Board Ventilation Strate-PY'!B187,'Funding Tables'!B:B,0))</f>
        <v>Windsor-Essex Catholic District School Board</v>
      </c>
    </row>
    <row r="188" spans="1:4" ht="31.5">
      <c r="A188">
        <f t="shared" si="2"/>
        <v>3</v>
      </c>
      <c r="B188" s="115">
        <v>37</v>
      </c>
      <c r="C188" s="120" t="s">
        <v>485</v>
      </c>
      <c r="D188" t="str">
        <f>INDEX('Funding Tables'!P:P,MATCH('Board Ventilation Strate-PY'!B188,'Funding Tables'!B:B,0))</f>
        <v>Windsor-Essex Catholic District School Board</v>
      </c>
    </row>
    <row r="189" spans="1:4" ht="31.5">
      <c r="A189">
        <f t="shared" si="2"/>
        <v>4</v>
      </c>
      <c r="B189" s="115">
        <v>37</v>
      </c>
      <c r="C189" s="120" t="s">
        <v>486</v>
      </c>
      <c r="D189" t="str">
        <f>INDEX('Funding Tables'!P:P,MATCH('Board Ventilation Strate-PY'!B189,'Funding Tables'!B:B,0))</f>
        <v>Windsor-Essex Catholic District School Board</v>
      </c>
    </row>
    <row r="190" spans="1:4" ht="47.25">
      <c r="A190">
        <f t="shared" si="2"/>
        <v>5</v>
      </c>
      <c r="B190" s="115">
        <v>37</v>
      </c>
      <c r="C190" s="120" t="s">
        <v>487</v>
      </c>
      <c r="D190" t="str">
        <f>INDEX('Funding Tables'!P:P,MATCH('Board Ventilation Strate-PY'!B190,'Funding Tables'!B:B,0))</f>
        <v>Windsor-Essex Catholic District School Board</v>
      </c>
    </row>
    <row r="191" spans="1:4" ht="31.5">
      <c r="A191">
        <f t="shared" si="2"/>
        <v>6</v>
      </c>
      <c r="B191" s="115">
        <v>37</v>
      </c>
      <c r="C191" s="120" t="s">
        <v>488</v>
      </c>
      <c r="D191" t="str">
        <f>INDEX('Funding Tables'!P:P,MATCH('Board Ventilation Strate-PY'!B191,'Funding Tables'!B:B,0))</f>
        <v>Windsor-Essex Catholic District School Board</v>
      </c>
    </row>
    <row r="192" spans="1:4" ht="30">
      <c r="A192">
        <f t="shared" si="2"/>
        <v>1</v>
      </c>
      <c r="B192" s="115" t="s">
        <v>23</v>
      </c>
      <c r="C192" s="116" t="s">
        <v>489</v>
      </c>
      <c r="D192" t="str">
        <f>INDEX('Funding Tables'!P:P,MATCH('Board Ventilation Strate-PY'!B192,'Funding Tables'!B:B,0))</f>
        <v>Nipissing-Parry Sound Catholic District School Board</v>
      </c>
    </row>
    <row r="193" spans="1:4">
      <c r="A193">
        <f t="shared" si="2"/>
        <v>2</v>
      </c>
      <c r="B193" s="115" t="s">
        <v>23</v>
      </c>
      <c r="C193" s="116" t="s">
        <v>490</v>
      </c>
      <c r="D193" t="str">
        <f>INDEX('Funding Tables'!P:P,MATCH('Board Ventilation Strate-PY'!B193,'Funding Tables'!B:B,0))</f>
        <v>Nipissing-Parry Sound Catholic District School Board</v>
      </c>
    </row>
    <row r="194" spans="1:4">
      <c r="A194">
        <f t="shared" si="2"/>
        <v>3</v>
      </c>
      <c r="B194" s="115" t="s">
        <v>23</v>
      </c>
      <c r="C194" s="116" t="s">
        <v>491</v>
      </c>
      <c r="D194" t="str">
        <f>INDEX('Funding Tables'!P:P,MATCH('Board Ventilation Strate-PY'!B194,'Funding Tables'!B:B,0))</f>
        <v>Nipissing-Parry Sound Catholic District School Board</v>
      </c>
    </row>
    <row r="195" spans="1:4">
      <c r="A195">
        <f t="shared" si="2"/>
        <v>4</v>
      </c>
      <c r="B195" s="115" t="s">
        <v>23</v>
      </c>
      <c r="C195" s="116" t="s">
        <v>492</v>
      </c>
      <c r="D195" t="str">
        <f>INDEX('Funding Tables'!P:P,MATCH('Board Ventilation Strate-PY'!B195,'Funding Tables'!B:B,0))</f>
        <v>Nipissing-Parry Sound Catholic District School Board</v>
      </c>
    </row>
    <row r="196" spans="1:4" ht="30">
      <c r="A196">
        <f t="shared" ref="A196:A259" si="3">IF(B196=B195,A195+1,1)</f>
        <v>1</v>
      </c>
      <c r="B196" s="115">
        <v>58</v>
      </c>
      <c r="C196" s="116" t="s">
        <v>493</v>
      </c>
      <c r="D196" t="str">
        <f>INDEX('Funding Tables'!P:P,MATCH('Board Ventilation Strate-PY'!B196,'Funding Tables'!B:B,0))</f>
        <v>Conseil scolaire Viamonde</v>
      </c>
    </row>
    <row r="197" spans="1:4" ht="30">
      <c r="A197">
        <f t="shared" si="3"/>
        <v>2</v>
      </c>
      <c r="B197" s="115">
        <v>58</v>
      </c>
      <c r="C197" s="116" t="s">
        <v>494</v>
      </c>
      <c r="D197" t="str">
        <f>INDEX('Funding Tables'!P:P,MATCH('Board Ventilation Strate-PY'!B197,'Funding Tables'!B:B,0))</f>
        <v>Conseil scolaire Viamonde</v>
      </c>
    </row>
    <row r="198" spans="1:4" ht="30">
      <c r="A198">
        <f t="shared" si="3"/>
        <v>3</v>
      </c>
      <c r="B198" s="115">
        <v>58</v>
      </c>
      <c r="C198" s="116" t="s">
        <v>495</v>
      </c>
      <c r="D198" t="str">
        <f>INDEX('Funding Tables'!P:P,MATCH('Board Ventilation Strate-PY'!B198,'Funding Tables'!B:B,0))</f>
        <v>Conseil scolaire Viamonde</v>
      </c>
    </row>
    <row r="199" spans="1:4" ht="30">
      <c r="A199">
        <f t="shared" si="3"/>
        <v>4</v>
      </c>
      <c r="B199" s="115">
        <v>58</v>
      </c>
      <c r="C199" s="116" t="s">
        <v>496</v>
      </c>
      <c r="D199" t="str">
        <f>INDEX('Funding Tables'!P:P,MATCH('Board Ventilation Strate-PY'!B199,'Funding Tables'!B:B,0))</f>
        <v>Conseil scolaire Viamonde</v>
      </c>
    </row>
    <row r="200" spans="1:4" ht="30">
      <c r="A200">
        <f t="shared" si="3"/>
        <v>1</v>
      </c>
      <c r="B200" s="115">
        <v>11</v>
      </c>
      <c r="C200" s="117" t="s">
        <v>497</v>
      </c>
      <c r="D200" t="str">
        <f>INDEX('Funding Tables'!P:P,MATCH('Board Ventilation Strate-PY'!B200,'Funding Tables'!B:B,0))</f>
        <v>Thames Valley District School Board</v>
      </c>
    </row>
    <row r="201" spans="1:4" ht="30">
      <c r="A201">
        <f t="shared" si="3"/>
        <v>2</v>
      </c>
      <c r="B201" s="115">
        <v>11</v>
      </c>
      <c r="C201" s="117" t="s">
        <v>498</v>
      </c>
      <c r="D201" t="str">
        <f>INDEX('Funding Tables'!P:P,MATCH('Board Ventilation Strate-PY'!B201,'Funding Tables'!B:B,0))</f>
        <v>Thames Valley District School Board</v>
      </c>
    </row>
    <row r="202" spans="1:4" ht="45">
      <c r="A202">
        <f t="shared" si="3"/>
        <v>3</v>
      </c>
      <c r="B202" s="115">
        <v>11</v>
      </c>
      <c r="C202" s="117" t="s">
        <v>499</v>
      </c>
      <c r="D202" t="str">
        <f>INDEX('Funding Tables'!P:P,MATCH('Board Ventilation Strate-PY'!B202,'Funding Tables'!B:B,0))</f>
        <v>Thames Valley District School Board</v>
      </c>
    </row>
    <row r="203" spans="1:4">
      <c r="A203">
        <f t="shared" si="3"/>
        <v>4</v>
      </c>
      <c r="B203" s="115">
        <v>11</v>
      </c>
      <c r="C203" s="117" t="s">
        <v>500</v>
      </c>
      <c r="D203" t="str">
        <f>INDEX('Funding Tables'!P:P,MATCH('Board Ventilation Strate-PY'!B203,'Funding Tables'!B:B,0))</f>
        <v>Thames Valley District School Board</v>
      </c>
    </row>
    <row r="204" spans="1:4">
      <c r="A204">
        <f t="shared" si="3"/>
        <v>1</v>
      </c>
      <c r="B204" s="115">
        <v>51</v>
      </c>
      <c r="C204" s="116" t="s">
        <v>501</v>
      </c>
      <c r="D204" t="str">
        <f>INDEX('Funding Tables'!P:P,MATCH('Board Ventilation Strate-PY'!B204,'Funding Tables'!B:B,0))</f>
        <v>Brant Haldimand Norfolk Catholic District School Board</v>
      </c>
    </row>
    <row r="205" spans="1:4">
      <c r="A205">
        <f t="shared" si="3"/>
        <v>2</v>
      </c>
      <c r="B205" s="115">
        <v>51</v>
      </c>
      <c r="C205" s="116" t="s">
        <v>502</v>
      </c>
      <c r="D205" t="str">
        <f>INDEX('Funding Tables'!P:P,MATCH('Board Ventilation Strate-PY'!B205,'Funding Tables'!B:B,0))</f>
        <v>Brant Haldimand Norfolk Catholic District School Board</v>
      </c>
    </row>
    <row r="206" spans="1:4">
      <c r="A206">
        <f t="shared" si="3"/>
        <v>3</v>
      </c>
      <c r="B206" s="115">
        <v>51</v>
      </c>
      <c r="C206" s="116" t="s">
        <v>503</v>
      </c>
      <c r="D206" t="str">
        <f>INDEX('Funding Tables'!P:P,MATCH('Board Ventilation Strate-PY'!B206,'Funding Tables'!B:B,0))</f>
        <v>Brant Haldimand Norfolk Catholic District School Board</v>
      </c>
    </row>
    <row r="207" spans="1:4">
      <c r="A207">
        <f t="shared" si="3"/>
        <v>4</v>
      </c>
      <c r="B207" s="115">
        <v>51</v>
      </c>
      <c r="C207" s="116" t="s">
        <v>504</v>
      </c>
      <c r="D207" t="str">
        <f>INDEX('Funding Tables'!P:P,MATCH('Board Ventilation Strate-PY'!B207,'Funding Tables'!B:B,0))</f>
        <v>Brant Haldimand Norfolk Catholic District School Board</v>
      </c>
    </row>
    <row r="208" spans="1:4">
      <c r="A208">
        <f t="shared" si="3"/>
        <v>1</v>
      </c>
      <c r="B208" s="115">
        <v>52</v>
      </c>
      <c r="C208" s="116" t="s">
        <v>505</v>
      </c>
      <c r="D208" t="str">
        <f>INDEX('Funding Tables'!P:P,MATCH('Board Ventilation Strate-PY'!B208,'Funding Tables'!B:B,0))</f>
        <v>Eastern Ontario Catholic District School Board</v>
      </c>
    </row>
    <row r="209" spans="1:4">
      <c r="A209">
        <f t="shared" si="3"/>
        <v>2</v>
      </c>
      <c r="B209" s="115">
        <v>52</v>
      </c>
      <c r="C209" s="116" t="s">
        <v>506</v>
      </c>
      <c r="D209" t="str">
        <f>INDEX('Funding Tables'!P:P,MATCH('Board Ventilation Strate-PY'!B209,'Funding Tables'!B:B,0))</f>
        <v>Eastern Ontario Catholic District School Board</v>
      </c>
    </row>
    <row r="210" spans="1:4">
      <c r="A210">
        <f t="shared" si="3"/>
        <v>3</v>
      </c>
      <c r="B210" s="115">
        <v>52</v>
      </c>
      <c r="C210" s="116" t="s">
        <v>507</v>
      </c>
      <c r="D210" t="str">
        <f>INDEX('Funding Tables'!P:P,MATCH('Board Ventilation Strate-PY'!B210,'Funding Tables'!B:B,0))</f>
        <v>Eastern Ontario Catholic District School Board</v>
      </c>
    </row>
    <row r="211" spans="1:4">
      <c r="A211">
        <f t="shared" si="3"/>
        <v>4</v>
      </c>
      <c r="B211" s="115">
        <v>52</v>
      </c>
      <c r="C211" s="116" t="s">
        <v>508</v>
      </c>
      <c r="D211" t="str">
        <f>INDEX('Funding Tables'!P:P,MATCH('Board Ventilation Strate-PY'!B211,'Funding Tables'!B:B,0))</f>
        <v>Eastern Ontario Catholic District School Board</v>
      </c>
    </row>
    <row r="212" spans="1:4">
      <c r="A212">
        <f t="shared" si="3"/>
        <v>1</v>
      </c>
      <c r="B212" s="115">
        <v>47</v>
      </c>
      <c r="C212" s="116" t="s">
        <v>509</v>
      </c>
      <c r="D212" t="str">
        <f>INDEX('Funding Tables'!P:P,MATCH('Board Ventilation Strate-PY'!B212,'Funding Tables'!B:B,0))</f>
        <v>Hamilton-Wentworth Catholic District School Board</v>
      </c>
    </row>
    <row r="213" spans="1:4" ht="30">
      <c r="A213">
        <f t="shared" si="3"/>
        <v>2</v>
      </c>
      <c r="B213" s="115">
        <v>47</v>
      </c>
      <c r="C213" s="116" t="s">
        <v>510</v>
      </c>
      <c r="D213" t="str">
        <f>INDEX('Funding Tables'!P:P,MATCH('Board Ventilation Strate-PY'!B213,'Funding Tables'!B:B,0))</f>
        <v>Hamilton-Wentworth Catholic District School Board</v>
      </c>
    </row>
    <row r="214" spans="1:4">
      <c r="A214">
        <f t="shared" si="3"/>
        <v>3</v>
      </c>
      <c r="B214" s="115">
        <v>47</v>
      </c>
      <c r="C214" s="116" t="s">
        <v>511</v>
      </c>
      <c r="D214" t="str">
        <f>INDEX('Funding Tables'!P:P,MATCH('Board Ventilation Strate-PY'!B214,'Funding Tables'!B:B,0))</f>
        <v>Hamilton-Wentworth Catholic District School Board</v>
      </c>
    </row>
    <row r="215" spans="1:4" ht="30">
      <c r="A215">
        <f t="shared" si="3"/>
        <v>4</v>
      </c>
      <c r="B215" s="115">
        <v>47</v>
      </c>
      <c r="C215" s="116" t="s">
        <v>512</v>
      </c>
      <c r="D215" t="str">
        <f>INDEX('Funding Tables'!P:P,MATCH('Board Ventilation Strate-PY'!B215,'Funding Tables'!B:B,0))</f>
        <v>Hamilton-Wentworth Catholic District School Board</v>
      </c>
    </row>
    <row r="216" spans="1:4">
      <c r="A216">
        <f t="shared" si="3"/>
        <v>1</v>
      </c>
      <c r="B216" s="115">
        <v>54</v>
      </c>
      <c r="C216" s="116" t="s">
        <v>513</v>
      </c>
      <c r="D216" t="str">
        <f>INDEX('Funding Tables'!P:P,MATCH('Board Ventilation Strate-PY'!B216,'Funding Tables'!B:B,0))</f>
        <v>Renfrew County Catholic District School Board</v>
      </c>
    </row>
    <row r="217" spans="1:4" ht="30">
      <c r="A217">
        <f t="shared" si="3"/>
        <v>2</v>
      </c>
      <c r="B217" s="115">
        <v>54</v>
      </c>
      <c r="C217" s="116" t="s">
        <v>514</v>
      </c>
      <c r="D217" t="str">
        <f>INDEX('Funding Tables'!P:P,MATCH('Board Ventilation Strate-PY'!B217,'Funding Tables'!B:B,0))</f>
        <v>Renfrew County Catholic District School Board</v>
      </c>
    </row>
    <row r="218" spans="1:4">
      <c r="A218">
        <f t="shared" si="3"/>
        <v>3</v>
      </c>
      <c r="B218" s="115">
        <v>54</v>
      </c>
      <c r="C218" s="116" t="s">
        <v>515</v>
      </c>
      <c r="D218" t="str">
        <f>INDEX('Funding Tables'!P:P,MATCH('Board Ventilation Strate-PY'!B218,'Funding Tables'!B:B,0))</f>
        <v>Renfrew County Catholic District School Board</v>
      </c>
    </row>
    <row r="219" spans="1:4">
      <c r="A219">
        <f t="shared" si="3"/>
        <v>4</v>
      </c>
      <c r="B219" s="115">
        <v>54</v>
      </c>
      <c r="C219" s="116" t="s">
        <v>516</v>
      </c>
      <c r="D219" t="str">
        <f>INDEX('Funding Tables'!P:P,MATCH('Board Ventilation Strate-PY'!B219,'Funding Tables'!B:B,0))</f>
        <v>Renfrew County Catholic District School Board</v>
      </c>
    </row>
    <row r="220" spans="1:4" ht="45">
      <c r="A220">
        <f t="shared" si="3"/>
        <v>1</v>
      </c>
      <c r="B220" s="115">
        <v>8</v>
      </c>
      <c r="C220" s="116" t="s">
        <v>517</v>
      </c>
      <c r="D220" t="str">
        <f>INDEX('Funding Tables'!P:P,MATCH('Board Ventilation Strate-PY'!B220,'Funding Tables'!B:B,0))</f>
        <v>Avon Maitland District School Board</v>
      </c>
    </row>
    <row r="221" spans="1:4" ht="45">
      <c r="A221">
        <f t="shared" si="3"/>
        <v>2</v>
      </c>
      <c r="B221" s="115">
        <v>8</v>
      </c>
      <c r="C221" s="116" t="s">
        <v>518</v>
      </c>
      <c r="D221" t="str">
        <f>INDEX('Funding Tables'!P:P,MATCH('Board Ventilation Strate-PY'!B221,'Funding Tables'!B:B,0))</f>
        <v>Avon Maitland District School Board</v>
      </c>
    </row>
    <row r="222" spans="1:4" ht="30">
      <c r="A222">
        <f t="shared" si="3"/>
        <v>3</v>
      </c>
      <c r="B222" s="115">
        <v>8</v>
      </c>
      <c r="C222" s="116" t="s">
        <v>519</v>
      </c>
      <c r="D222" t="str">
        <f>INDEX('Funding Tables'!P:P,MATCH('Board Ventilation Strate-PY'!B222,'Funding Tables'!B:B,0))</f>
        <v>Avon Maitland District School Board</v>
      </c>
    </row>
    <row r="223" spans="1:4" ht="30">
      <c r="A223">
        <f t="shared" si="3"/>
        <v>4</v>
      </c>
      <c r="B223" s="115">
        <v>8</v>
      </c>
      <c r="C223" s="116" t="s">
        <v>520</v>
      </c>
      <c r="D223" t="str">
        <f>INDEX('Funding Tables'!P:P,MATCH('Board Ventilation Strate-PY'!B223,'Funding Tables'!B:B,0))</f>
        <v>Avon Maitland District School Board</v>
      </c>
    </row>
    <row r="224" spans="1:4" ht="30">
      <c r="A224">
        <f t="shared" si="3"/>
        <v>1</v>
      </c>
      <c r="B224" s="115">
        <v>43</v>
      </c>
      <c r="C224" s="116" t="s">
        <v>521</v>
      </c>
      <c r="D224" t="str">
        <f>INDEX('Funding Tables'!P:P,MATCH('Board Ventilation Strate-PY'!B224,'Funding Tables'!B:B,0))</f>
        <v>Dufferin Peel Catholic District School Board</v>
      </c>
    </row>
    <row r="225" spans="1:4" ht="30">
      <c r="A225">
        <f t="shared" si="3"/>
        <v>2</v>
      </c>
      <c r="B225" s="115">
        <v>43</v>
      </c>
      <c r="C225" s="116" t="s">
        <v>522</v>
      </c>
      <c r="D225" t="str">
        <f>INDEX('Funding Tables'!P:P,MATCH('Board Ventilation Strate-PY'!B225,'Funding Tables'!B:B,0))</f>
        <v>Dufferin Peel Catholic District School Board</v>
      </c>
    </row>
    <row r="226" spans="1:4" ht="30">
      <c r="A226">
        <f t="shared" si="3"/>
        <v>3</v>
      </c>
      <c r="B226" s="115">
        <v>43</v>
      </c>
      <c r="C226" s="116" t="s">
        <v>523</v>
      </c>
      <c r="D226" t="str">
        <f>INDEX('Funding Tables'!P:P,MATCH('Board Ventilation Strate-PY'!B226,'Funding Tables'!B:B,0))</f>
        <v>Dufferin Peel Catholic District School Board</v>
      </c>
    </row>
    <row r="227" spans="1:4" ht="30">
      <c r="A227">
        <f t="shared" si="3"/>
        <v>4</v>
      </c>
      <c r="B227" s="115">
        <v>43</v>
      </c>
      <c r="C227" s="116" t="s">
        <v>524</v>
      </c>
      <c r="D227" t="str">
        <f>INDEX('Funding Tables'!P:P,MATCH('Board Ventilation Strate-PY'!B227,'Funding Tables'!B:B,0))</f>
        <v>Dufferin Peel Catholic District School Board</v>
      </c>
    </row>
    <row r="228" spans="1:4">
      <c r="A228">
        <f t="shared" si="3"/>
        <v>1</v>
      </c>
      <c r="B228" s="115">
        <v>48</v>
      </c>
      <c r="C228" s="116" t="s">
        <v>525</v>
      </c>
      <c r="D228" t="str">
        <f>INDEX('Funding Tables'!P:P,MATCH('Board Ventilation Strate-PY'!B228,'Funding Tables'!B:B,0))</f>
        <v>Wellington Catholic District School Board</v>
      </c>
    </row>
    <row r="229" spans="1:4">
      <c r="A229">
        <f t="shared" si="3"/>
        <v>2</v>
      </c>
      <c r="B229" s="115">
        <v>48</v>
      </c>
      <c r="C229" s="116" t="s">
        <v>526</v>
      </c>
      <c r="D229" t="str">
        <f>INDEX('Funding Tables'!P:P,MATCH('Board Ventilation Strate-PY'!B229,'Funding Tables'!B:B,0))</f>
        <v>Wellington Catholic District School Board</v>
      </c>
    </row>
    <row r="230" spans="1:4">
      <c r="A230">
        <f t="shared" si="3"/>
        <v>3</v>
      </c>
      <c r="B230" s="115">
        <v>48</v>
      </c>
      <c r="C230" s="116" t="s">
        <v>527</v>
      </c>
      <c r="D230" t="str">
        <f>INDEX('Funding Tables'!P:P,MATCH('Board Ventilation Strate-PY'!B230,'Funding Tables'!B:B,0))</f>
        <v>Wellington Catholic District School Board</v>
      </c>
    </row>
    <row r="231" spans="1:4">
      <c r="A231">
        <f t="shared" si="3"/>
        <v>4</v>
      </c>
      <c r="B231" s="115">
        <v>48</v>
      </c>
      <c r="C231" s="116" t="s">
        <v>528</v>
      </c>
      <c r="D231" t="str">
        <f>INDEX('Funding Tables'!P:P,MATCH('Board Ventilation Strate-PY'!B231,'Funding Tables'!B:B,0))</f>
        <v>Wellington Catholic District School Board</v>
      </c>
    </row>
    <row r="232" spans="1:4">
      <c r="A232">
        <f t="shared" si="3"/>
        <v>1</v>
      </c>
      <c r="B232" s="115">
        <v>2</v>
      </c>
      <c r="C232" s="116" t="s">
        <v>529</v>
      </c>
      <c r="D232" t="str">
        <f>INDEX('Funding Tables'!P:P,MATCH('Board Ventilation Strate-PY'!B232,'Funding Tables'!B:B,0))</f>
        <v>Algoma District School Board</v>
      </c>
    </row>
    <row r="233" spans="1:4">
      <c r="A233">
        <f t="shared" si="3"/>
        <v>2</v>
      </c>
      <c r="B233" s="115">
        <v>2</v>
      </c>
      <c r="C233" s="116" t="s">
        <v>530</v>
      </c>
      <c r="D233" t="str">
        <f>INDEX('Funding Tables'!P:P,MATCH('Board Ventilation Strate-PY'!B233,'Funding Tables'!B:B,0))</f>
        <v>Algoma District School Board</v>
      </c>
    </row>
    <row r="234" spans="1:4">
      <c r="A234">
        <f t="shared" si="3"/>
        <v>3</v>
      </c>
      <c r="B234" s="115">
        <v>2</v>
      </c>
      <c r="C234" s="116" t="s">
        <v>531</v>
      </c>
      <c r="D234" t="str">
        <f>INDEX('Funding Tables'!P:P,MATCH('Board Ventilation Strate-PY'!B234,'Funding Tables'!B:B,0))</f>
        <v>Algoma District School Board</v>
      </c>
    </row>
    <row r="235" spans="1:4">
      <c r="A235">
        <f t="shared" si="3"/>
        <v>4</v>
      </c>
      <c r="B235" s="115">
        <v>2</v>
      </c>
      <c r="C235" s="116" t="s">
        <v>532</v>
      </c>
      <c r="D235" t="str">
        <f>INDEX('Funding Tables'!P:P,MATCH('Board Ventilation Strate-PY'!B235,'Funding Tables'!B:B,0))</f>
        <v>Algoma District School Board</v>
      </c>
    </row>
    <row r="236" spans="1:4">
      <c r="A236">
        <f t="shared" si="3"/>
        <v>1</v>
      </c>
      <c r="B236" s="115">
        <v>15</v>
      </c>
      <c r="C236" s="116" t="s">
        <v>533</v>
      </c>
      <c r="D236" t="str">
        <f>INDEX('Funding Tables'!P:P,MATCH('Board Ventilation Strate-PY'!B236,'Funding Tables'!B:B,0))</f>
        <v>Trillium Lakelands District School Board</v>
      </c>
    </row>
    <row r="237" spans="1:4">
      <c r="A237">
        <f t="shared" si="3"/>
        <v>2</v>
      </c>
      <c r="B237" s="115">
        <v>15</v>
      </c>
      <c r="C237" s="116" t="s">
        <v>534</v>
      </c>
      <c r="D237" t="str">
        <f>INDEX('Funding Tables'!P:P,MATCH('Board Ventilation Strate-PY'!B237,'Funding Tables'!B:B,0))</f>
        <v>Trillium Lakelands District School Board</v>
      </c>
    </row>
    <row r="238" spans="1:4" ht="30">
      <c r="A238">
        <f t="shared" si="3"/>
        <v>3</v>
      </c>
      <c r="B238" s="115">
        <v>15</v>
      </c>
      <c r="C238" s="116" t="s">
        <v>535</v>
      </c>
      <c r="D238" t="str">
        <f>INDEX('Funding Tables'!P:P,MATCH('Board Ventilation Strate-PY'!B238,'Funding Tables'!B:B,0))</f>
        <v>Trillium Lakelands District School Board</v>
      </c>
    </row>
    <row r="239" spans="1:4">
      <c r="A239">
        <f t="shared" si="3"/>
        <v>4</v>
      </c>
      <c r="B239" s="115">
        <v>15</v>
      </c>
      <c r="C239" s="116" t="s">
        <v>536</v>
      </c>
      <c r="D239" t="str">
        <f>INDEX('Funding Tables'!P:P,MATCH('Board Ventilation Strate-PY'!B239,'Funding Tables'!B:B,0))</f>
        <v>Trillium Lakelands District School Board</v>
      </c>
    </row>
    <row r="240" spans="1:4" ht="30">
      <c r="A240">
        <f t="shared" si="3"/>
        <v>1</v>
      </c>
      <c r="B240" s="115">
        <v>19</v>
      </c>
      <c r="C240" s="116" t="s">
        <v>537</v>
      </c>
      <c r="D240" t="str">
        <f>INDEX('Funding Tables'!P:P,MATCH('Board Ventilation Strate-PY'!B240,'Funding Tables'!B:B,0))</f>
        <v>Peel District School Board</v>
      </c>
    </row>
    <row r="241" spans="1:4">
      <c r="A241">
        <f t="shared" si="3"/>
        <v>2</v>
      </c>
      <c r="B241" s="115">
        <v>19</v>
      </c>
      <c r="C241" s="116" t="s">
        <v>538</v>
      </c>
      <c r="D241" t="str">
        <f>INDEX('Funding Tables'!P:P,MATCH('Board Ventilation Strate-PY'!B241,'Funding Tables'!B:B,0))</f>
        <v>Peel District School Board</v>
      </c>
    </row>
    <row r="242" spans="1:4">
      <c r="A242">
        <f t="shared" si="3"/>
        <v>3</v>
      </c>
      <c r="B242" s="115">
        <v>19</v>
      </c>
      <c r="C242" s="116" t="s">
        <v>539</v>
      </c>
      <c r="D242" t="str">
        <f>INDEX('Funding Tables'!P:P,MATCH('Board Ventilation Strate-PY'!B242,'Funding Tables'!B:B,0))</f>
        <v>Peel District School Board</v>
      </c>
    </row>
    <row r="243" spans="1:4">
      <c r="A243">
        <f t="shared" si="3"/>
        <v>4</v>
      </c>
      <c r="B243" s="115">
        <v>19</v>
      </c>
      <c r="C243" s="116" t="s">
        <v>540</v>
      </c>
      <c r="D243" t="str">
        <f>INDEX('Funding Tables'!P:P,MATCH('Board Ventilation Strate-PY'!B243,'Funding Tables'!B:B,0))</f>
        <v>Peel District School Board</v>
      </c>
    </row>
    <row r="244" spans="1:4">
      <c r="A244">
        <f t="shared" si="3"/>
        <v>1</v>
      </c>
      <c r="B244" s="115">
        <v>12</v>
      </c>
      <c r="C244" s="116" t="s">
        <v>541</v>
      </c>
      <c r="D244" t="str">
        <f>INDEX('Funding Tables'!P:P,MATCH('Board Ventilation Strate-PY'!B244,'Funding Tables'!B:B,0))</f>
        <v>Toronto District School Board</v>
      </c>
    </row>
    <row r="245" spans="1:4">
      <c r="A245">
        <f t="shared" si="3"/>
        <v>2</v>
      </c>
      <c r="B245" s="115">
        <v>12</v>
      </c>
      <c r="C245" s="116" t="s">
        <v>542</v>
      </c>
      <c r="D245" t="str">
        <f>INDEX('Funding Tables'!P:P,MATCH('Board Ventilation Strate-PY'!B245,'Funding Tables'!B:B,0))</f>
        <v>Toronto District School Board</v>
      </c>
    </row>
    <row r="246" spans="1:4">
      <c r="A246">
        <f t="shared" si="3"/>
        <v>3</v>
      </c>
      <c r="B246" s="115">
        <v>12</v>
      </c>
      <c r="C246" s="116" t="s">
        <v>543</v>
      </c>
      <c r="D246" t="str">
        <f>INDEX('Funding Tables'!P:P,MATCH('Board Ventilation Strate-PY'!B246,'Funding Tables'!B:B,0))</f>
        <v>Toronto District School Board</v>
      </c>
    </row>
    <row r="247" spans="1:4">
      <c r="A247">
        <f t="shared" si="3"/>
        <v>4</v>
      </c>
      <c r="B247" s="115">
        <v>12</v>
      </c>
      <c r="C247" s="116" t="s">
        <v>544</v>
      </c>
      <c r="D247" t="str">
        <f>INDEX('Funding Tables'!P:P,MATCH('Board Ventilation Strate-PY'!B247,'Funding Tables'!B:B,0))</f>
        <v>Toronto District School Board</v>
      </c>
    </row>
    <row r="248" spans="1:4">
      <c r="A248">
        <f t="shared" si="3"/>
        <v>1</v>
      </c>
      <c r="B248" s="115" t="s">
        <v>25</v>
      </c>
      <c r="C248" s="116" t="s">
        <v>545</v>
      </c>
      <c r="D248" t="str">
        <f>INDEX('Funding Tables'!P:P,MATCH('Board Ventilation Strate-PY'!B248,'Funding Tables'!B:B,0))</f>
        <v>Kenora Catholic District School Board</v>
      </c>
    </row>
    <row r="249" spans="1:4">
      <c r="A249">
        <f t="shared" si="3"/>
        <v>2</v>
      </c>
      <c r="B249" s="115" t="s">
        <v>25</v>
      </c>
      <c r="C249" s="116" t="s">
        <v>546</v>
      </c>
      <c r="D249" t="str">
        <f>INDEX('Funding Tables'!P:P,MATCH('Board Ventilation Strate-PY'!B249,'Funding Tables'!B:B,0))</f>
        <v>Kenora Catholic District School Board</v>
      </c>
    </row>
    <row r="250" spans="1:4">
      <c r="A250">
        <f t="shared" si="3"/>
        <v>3</v>
      </c>
      <c r="B250" s="115" t="s">
        <v>25</v>
      </c>
      <c r="C250" s="116" t="s">
        <v>547</v>
      </c>
      <c r="D250" t="str">
        <f>INDEX('Funding Tables'!P:P,MATCH('Board Ventilation Strate-PY'!B250,'Funding Tables'!B:B,0))</f>
        <v>Kenora Catholic District School Board</v>
      </c>
    </row>
    <row r="251" spans="1:4">
      <c r="A251">
        <f t="shared" si="3"/>
        <v>4</v>
      </c>
      <c r="B251" s="115" t="s">
        <v>25</v>
      </c>
      <c r="C251" s="116" t="s">
        <v>548</v>
      </c>
      <c r="D251" t="str">
        <f>INDEX('Funding Tables'!P:P,MATCH('Board Ventilation Strate-PY'!B251,'Funding Tables'!B:B,0))</f>
        <v>Kenora Catholic District School Board</v>
      </c>
    </row>
    <row r="252" spans="1:4" ht="30">
      <c r="A252">
        <f t="shared" si="3"/>
        <v>1</v>
      </c>
      <c r="B252" s="115">
        <v>40</v>
      </c>
      <c r="C252" s="116" t="s">
        <v>549</v>
      </c>
      <c r="D252" t="str">
        <f>INDEX('Funding Tables'!P:P,MATCH('Board Ventilation Strate-PY'!B252,'Funding Tables'!B:B,0))</f>
        <v>Toronto Catholic District School Board</v>
      </c>
    </row>
    <row r="253" spans="1:4" ht="30">
      <c r="A253">
        <f t="shared" si="3"/>
        <v>2</v>
      </c>
      <c r="B253" s="115">
        <v>40</v>
      </c>
      <c r="C253" s="116" t="s">
        <v>550</v>
      </c>
      <c r="D253" t="str">
        <f>INDEX('Funding Tables'!P:P,MATCH('Board Ventilation Strate-PY'!B253,'Funding Tables'!B:B,0))</f>
        <v>Toronto Catholic District School Board</v>
      </c>
    </row>
    <row r="254" spans="1:4" ht="30">
      <c r="A254">
        <f t="shared" si="3"/>
        <v>3</v>
      </c>
      <c r="B254" s="115">
        <v>40</v>
      </c>
      <c r="C254" s="116" t="s">
        <v>551</v>
      </c>
      <c r="D254" t="str">
        <f>INDEX('Funding Tables'!P:P,MATCH('Board Ventilation Strate-PY'!B254,'Funding Tables'!B:B,0))</f>
        <v>Toronto Catholic District School Board</v>
      </c>
    </row>
    <row r="255" spans="1:4" ht="30">
      <c r="A255">
        <f t="shared" si="3"/>
        <v>4</v>
      </c>
      <c r="B255" s="115">
        <v>40</v>
      </c>
      <c r="C255" s="116" t="s">
        <v>552</v>
      </c>
      <c r="D255" t="str">
        <f>INDEX('Funding Tables'!P:P,MATCH('Board Ventilation Strate-PY'!B255,'Funding Tables'!B:B,0))</f>
        <v>Toronto Catholic District School Board</v>
      </c>
    </row>
    <row r="256" spans="1:4">
      <c r="A256">
        <f t="shared" si="3"/>
        <v>1</v>
      </c>
      <c r="B256" s="115">
        <v>55</v>
      </c>
      <c r="C256" s="116" t="s">
        <v>553</v>
      </c>
      <c r="D256" t="str">
        <f>INDEX('Funding Tables'!P:P,MATCH('Board Ventilation Strate-PY'!B256,'Funding Tables'!B:B,0))</f>
        <v>Algonquin and Lakeshore Catholic District School Board</v>
      </c>
    </row>
    <row r="257" spans="1:4" ht="30">
      <c r="A257">
        <f t="shared" si="3"/>
        <v>2</v>
      </c>
      <c r="B257" s="115">
        <v>55</v>
      </c>
      <c r="C257" s="116" t="s">
        <v>554</v>
      </c>
      <c r="D257" t="str">
        <f>INDEX('Funding Tables'!P:P,MATCH('Board Ventilation Strate-PY'!B257,'Funding Tables'!B:B,0))</f>
        <v>Algonquin and Lakeshore Catholic District School Board</v>
      </c>
    </row>
    <row r="258" spans="1:4">
      <c r="A258">
        <f t="shared" si="3"/>
        <v>3</v>
      </c>
      <c r="B258" s="115">
        <v>55</v>
      </c>
      <c r="C258" s="116" t="s">
        <v>555</v>
      </c>
      <c r="D258" t="str">
        <f>INDEX('Funding Tables'!P:P,MATCH('Board Ventilation Strate-PY'!B258,'Funding Tables'!B:B,0))</f>
        <v>Algonquin and Lakeshore Catholic District School Board</v>
      </c>
    </row>
    <row r="259" spans="1:4" ht="30">
      <c r="A259">
        <f t="shared" si="3"/>
        <v>4</v>
      </c>
      <c r="B259" s="115">
        <v>55</v>
      </c>
      <c r="C259" s="116" t="s">
        <v>556</v>
      </c>
      <c r="D259" t="str">
        <f>INDEX('Funding Tables'!P:P,MATCH('Board Ventilation Strate-PY'!B259,'Funding Tables'!B:B,0))</f>
        <v>Algonquin and Lakeshore Catholic District School Board</v>
      </c>
    </row>
    <row r="260" spans="1:4">
      <c r="A260">
        <f t="shared" ref="A260:A287" si="4">IF(B260=B259,A259+1,1)</f>
        <v>1</v>
      </c>
      <c r="B260" s="115">
        <v>102</v>
      </c>
      <c r="C260" s="116" t="s">
        <v>557</v>
      </c>
      <c r="D260" t="str">
        <f>INDEX('Funding Tables'!P:P,MATCH('Board Ventilation Strate-PY'!B260,'Funding Tables'!B:B,0))</f>
        <v>Moosonee District School Area Board</v>
      </c>
    </row>
    <row r="261" spans="1:4">
      <c r="A261">
        <f t="shared" si="4"/>
        <v>2</v>
      </c>
      <c r="B261" s="115">
        <v>102</v>
      </c>
      <c r="C261" s="116" t="s">
        <v>456</v>
      </c>
      <c r="D261" t="str">
        <f>INDEX('Funding Tables'!P:P,MATCH('Board Ventilation Strate-PY'!B261,'Funding Tables'!B:B,0))</f>
        <v>Moosonee District School Area Board</v>
      </c>
    </row>
    <row r="262" spans="1:4">
      <c r="A262">
        <f t="shared" si="4"/>
        <v>3</v>
      </c>
      <c r="B262" s="115">
        <v>102</v>
      </c>
      <c r="C262" s="116" t="s">
        <v>457</v>
      </c>
      <c r="D262" t="str">
        <f>INDEX('Funding Tables'!P:P,MATCH('Board Ventilation Strate-PY'!B262,'Funding Tables'!B:B,0))</f>
        <v>Moosonee District School Area Board</v>
      </c>
    </row>
    <row r="263" spans="1:4">
      <c r="A263">
        <f t="shared" si="4"/>
        <v>4</v>
      </c>
      <c r="B263" s="115">
        <v>102</v>
      </c>
      <c r="C263" s="116" t="s">
        <v>558</v>
      </c>
      <c r="D263" t="str">
        <f>INDEX('Funding Tables'!P:P,MATCH('Board Ventilation Strate-PY'!B263,'Funding Tables'!B:B,0))</f>
        <v>Moosonee District School Area Board</v>
      </c>
    </row>
    <row r="264" spans="1:4" ht="30">
      <c r="A264">
        <f t="shared" si="4"/>
        <v>1</v>
      </c>
      <c r="B264" s="115">
        <v>20</v>
      </c>
      <c r="C264" s="116" t="s">
        <v>559</v>
      </c>
      <c r="D264" t="str">
        <f>INDEX('Funding Tables'!P:P,MATCH('Board Ventilation Strate-PY'!B264,'Funding Tables'!B:B,0))</f>
        <v>Halton District School Board</v>
      </c>
    </row>
    <row r="265" spans="1:4">
      <c r="A265">
        <f t="shared" si="4"/>
        <v>2</v>
      </c>
      <c r="B265" s="115">
        <v>20</v>
      </c>
      <c r="C265" s="116" t="s">
        <v>560</v>
      </c>
      <c r="D265" t="str">
        <f>INDEX('Funding Tables'!P:P,MATCH('Board Ventilation Strate-PY'!B265,'Funding Tables'!B:B,0))</f>
        <v>Halton District School Board</v>
      </c>
    </row>
    <row r="266" spans="1:4" ht="30">
      <c r="A266">
        <f t="shared" si="4"/>
        <v>3</v>
      </c>
      <c r="B266" s="115">
        <v>20</v>
      </c>
      <c r="C266" s="116" t="s">
        <v>561</v>
      </c>
      <c r="D266" t="str">
        <f>INDEX('Funding Tables'!P:P,MATCH('Board Ventilation Strate-PY'!B266,'Funding Tables'!B:B,0))</f>
        <v>Halton District School Board</v>
      </c>
    </row>
    <row r="267" spans="1:4" ht="30">
      <c r="A267">
        <f t="shared" si="4"/>
        <v>4</v>
      </c>
      <c r="B267" s="115">
        <v>20</v>
      </c>
      <c r="C267" s="116" t="s">
        <v>562</v>
      </c>
      <c r="D267" t="str">
        <f>INDEX('Funding Tables'!P:P,MATCH('Board Ventilation Strate-PY'!B267,'Funding Tables'!B:B,0))</f>
        <v>Halton District School Board</v>
      </c>
    </row>
    <row r="268" spans="1:4">
      <c r="A268">
        <f t="shared" si="4"/>
        <v>1</v>
      </c>
      <c r="B268" s="115">
        <v>4</v>
      </c>
      <c r="C268" s="116" t="s">
        <v>563</v>
      </c>
      <c r="D268" t="str">
        <f>INDEX('Funding Tables'!P:P,MATCH('Board Ventilation Strate-PY'!B268,'Funding Tables'!B:B,0))</f>
        <v>Near North District School Board</v>
      </c>
    </row>
    <row r="269" spans="1:4" ht="45">
      <c r="A269">
        <f t="shared" si="4"/>
        <v>2</v>
      </c>
      <c r="B269" s="115">
        <v>4</v>
      </c>
      <c r="C269" s="116" t="s">
        <v>564</v>
      </c>
      <c r="D269" t="str">
        <f>INDEX('Funding Tables'!P:P,MATCH('Board Ventilation Strate-PY'!B269,'Funding Tables'!B:B,0))</f>
        <v>Near North District School Board</v>
      </c>
    </row>
    <row r="270" spans="1:4" ht="30">
      <c r="A270">
        <f t="shared" si="4"/>
        <v>3</v>
      </c>
      <c r="B270" s="115">
        <v>4</v>
      </c>
      <c r="C270" s="116" t="s">
        <v>565</v>
      </c>
      <c r="D270" t="str">
        <f>INDEX('Funding Tables'!P:P,MATCH('Board Ventilation Strate-PY'!B270,'Funding Tables'!B:B,0))</f>
        <v>Near North District School Board</v>
      </c>
    </row>
    <row r="271" spans="1:4" ht="30">
      <c r="A271">
        <f t="shared" si="4"/>
        <v>4</v>
      </c>
      <c r="B271" s="115">
        <v>4</v>
      </c>
      <c r="C271" s="116" t="s">
        <v>566</v>
      </c>
      <c r="D271" t="str">
        <f>INDEX('Funding Tables'!P:P,MATCH('Board Ventilation Strate-PY'!B271,'Funding Tables'!B:B,0))</f>
        <v>Near North District School Board</v>
      </c>
    </row>
    <row r="272" spans="1:4">
      <c r="A272">
        <f t="shared" si="4"/>
        <v>1</v>
      </c>
      <c r="B272" s="115" t="s">
        <v>21</v>
      </c>
      <c r="C272" s="116" t="s">
        <v>567</v>
      </c>
      <c r="D272" t="str">
        <f>INDEX('Funding Tables'!P:P,MATCH('Board Ventilation Strate-PY'!B272,'Funding Tables'!B:B,0))</f>
        <v>Superior-Greenstone District School Board</v>
      </c>
    </row>
    <row r="273" spans="1:4">
      <c r="A273">
        <f t="shared" si="4"/>
        <v>2</v>
      </c>
      <c r="B273" s="115" t="s">
        <v>21</v>
      </c>
      <c r="C273" s="116" t="s">
        <v>568</v>
      </c>
      <c r="D273" t="str">
        <f>INDEX('Funding Tables'!P:P,MATCH('Board Ventilation Strate-PY'!B273,'Funding Tables'!B:B,0))</f>
        <v>Superior-Greenstone District School Board</v>
      </c>
    </row>
    <row r="274" spans="1:4" ht="30">
      <c r="A274">
        <f t="shared" si="4"/>
        <v>3</v>
      </c>
      <c r="B274" s="115" t="s">
        <v>21</v>
      </c>
      <c r="C274" s="116" t="s">
        <v>569</v>
      </c>
      <c r="D274" t="str">
        <f>INDEX('Funding Tables'!P:P,MATCH('Board Ventilation Strate-PY'!B274,'Funding Tables'!B:B,0))</f>
        <v>Superior-Greenstone District School Board</v>
      </c>
    </row>
    <row r="275" spans="1:4">
      <c r="A275">
        <f t="shared" si="4"/>
        <v>4</v>
      </c>
      <c r="B275" s="115" t="s">
        <v>21</v>
      </c>
      <c r="C275" s="116" t="s">
        <v>570</v>
      </c>
      <c r="D275" t="str">
        <f>INDEX('Funding Tables'!P:P,MATCH('Board Ventilation Strate-PY'!B275,'Funding Tables'!B:B,0))</f>
        <v>Superior-Greenstone District School Board</v>
      </c>
    </row>
    <row r="276" spans="1:4" ht="30">
      <c r="A276">
        <f t="shared" si="4"/>
        <v>1</v>
      </c>
      <c r="B276" s="115">
        <v>62</v>
      </c>
      <c r="C276" s="116" t="s">
        <v>571</v>
      </c>
      <c r="D276" t="str">
        <f>INDEX('Funding Tables'!P:P,MATCH('Board Ventilation Strate-PY'!B276,'Funding Tables'!B:B,0))</f>
        <v>Conseil scolaire de district catholique des Aurores boréales</v>
      </c>
    </row>
    <row r="277" spans="1:4" ht="30">
      <c r="A277">
        <f t="shared" si="4"/>
        <v>2</v>
      </c>
      <c r="B277" s="115">
        <v>62</v>
      </c>
      <c r="C277" s="116" t="s">
        <v>572</v>
      </c>
      <c r="D277" t="str">
        <f>INDEX('Funding Tables'!P:P,MATCH('Board Ventilation Strate-PY'!B277,'Funding Tables'!B:B,0))</f>
        <v>Conseil scolaire de district catholique des Aurores boréales</v>
      </c>
    </row>
    <row r="278" spans="1:4" ht="30">
      <c r="A278">
        <f t="shared" si="4"/>
        <v>3</v>
      </c>
      <c r="B278" s="115">
        <v>62</v>
      </c>
      <c r="C278" s="116" t="s">
        <v>573</v>
      </c>
      <c r="D278" t="str">
        <f>INDEX('Funding Tables'!P:P,MATCH('Board Ventilation Strate-PY'!B278,'Funding Tables'!B:B,0))</f>
        <v>Conseil scolaire de district catholique des Aurores boréales</v>
      </c>
    </row>
    <row r="279" spans="1:4" ht="30">
      <c r="A279">
        <f t="shared" si="4"/>
        <v>4</v>
      </c>
      <c r="B279" s="115">
        <v>62</v>
      </c>
      <c r="C279" s="116" t="s">
        <v>574</v>
      </c>
      <c r="D279" t="str">
        <f>INDEX('Funding Tables'!P:P,MATCH('Board Ventilation Strate-PY'!B279,'Funding Tables'!B:B,0))</f>
        <v>Conseil scolaire de district catholique des Aurores boréales</v>
      </c>
    </row>
    <row r="280" spans="1:4">
      <c r="A280">
        <f t="shared" si="4"/>
        <v>1</v>
      </c>
      <c r="B280" s="115">
        <v>7</v>
      </c>
      <c r="C280" s="116" t="s">
        <v>575</v>
      </c>
      <c r="D280" t="str">
        <f>INDEX('Funding Tables'!P:P,MATCH('Board Ventilation Strate-PY'!B280,'Funding Tables'!B:B,0))</f>
        <v>Bluewater District School Board</v>
      </c>
    </row>
    <row r="281" spans="1:4">
      <c r="A281">
        <f t="shared" si="4"/>
        <v>2</v>
      </c>
      <c r="B281" s="115">
        <v>7</v>
      </c>
      <c r="C281" s="116" t="s">
        <v>576</v>
      </c>
      <c r="D281" t="str">
        <f>INDEX('Funding Tables'!P:P,MATCH('Board Ventilation Strate-PY'!B281,'Funding Tables'!B:B,0))</f>
        <v>Bluewater District School Board</v>
      </c>
    </row>
    <row r="282" spans="1:4">
      <c r="A282">
        <f t="shared" si="4"/>
        <v>3</v>
      </c>
      <c r="B282" s="115">
        <v>7</v>
      </c>
      <c r="C282" s="116" t="s">
        <v>577</v>
      </c>
      <c r="D282" t="str">
        <f>INDEX('Funding Tables'!P:P,MATCH('Board Ventilation Strate-PY'!B282,'Funding Tables'!B:B,0))</f>
        <v>Bluewater District School Board</v>
      </c>
    </row>
    <row r="283" spans="1:4">
      <c r="A283">
        <f t="shared" si="4"/>
        <v>4</v>
      </c>
      <c r="B283" s="115">
        <v>7</v>
      </c>
      <c r="C283" s="116" t="s">
        <v>578</v>
      </c>
      <c r="D283" t="str">
        <f>INDEX('Funding Tables'!P:P,MATCH('Board Ventilation Strate-PY'!B283,'Funding Tables'!B:B,0))</f>
        <v>Bluewater District School Board</v>
      </c>
    </row>
    <row r="284" spans="1:4">
      <c r="A284">
        <f t="shared" si="4"/>
        <v>1</v>
      </c>
      <c r="B284" s="115">
        <v>101</v>
      </c>
      <c r="C284" s="116" t="s">
        <v>579</v>
      </c>
      <c r="D284" t="str">
        <f>INDEX('Funding Tables'!P:P,MATCH('Board Ventilation Strate-PY'!B284,'Funding Tables'!B:B,0))</f>
        <v>Moose Factory Island District School Area Board</v>
      </c>
    </row>
    <row r="285" spans="1:4">
      <c r="A285">
        <f t="shared" si="4"/>
        <v>2</v>
      </c>
      <c r="B285" s="115">
        <v>101</v>
      </c>
      <c r="C285" s="116" t="s">
        <v>580</v>
      </c>
      <c r="D285" t="str">
        <f>INDEX('Funding Tables'!P:P,MATCH('Board Ventilation Strate-PY'!B285,'Funding Tables'!B:B,0))</f>
        <v>Moose Factory Island District School Area Board</v>
      </c>
    </row>
    <row r="286" spans="1:4">
      <c r="A286">
        <f t="shared" si="4"/>
        <v>3</v>
      </c>
      <c r="B286" s="115">
        <v>101</v>
      </c>
      <c r="C286" s="116" t="s">
        <v>581</v>
      </c>
      <c r="D286" t="str">
        <f>INDEX('Funding Tables'!P:P,MATCH('Board Ventilation Strate-PY'!B286,'Funding Tables'!B:B,0))</f>
        <v>Moose Factory Island District School Area Board</v>
      </c>
    </row>
    <row r="287" spans="1:4">
      <c r="A287">
        <f t="shared" si="4"/>
        <v>4</v>
      </c>
      <c r="B287" s="115">
        <v>101</v>
      </c>
      <c r="C287" s="116" t="s">
        <v>582</v>
      </c>
      <c r="D287" t="str">
        <f>INDEX('Funding Tables'!P:P,MATCH('Board Ventilation Strate-PY'!B287,'Funding Tables'!B:B,0))</f>
        <v>Moose Factory Island District School Area Board</v>
      </c>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1397E87E-362A-4293-93B9-32414AA3FB74}"/>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E85"/>
  <sheetViews>
    <sheetView workbookViewId="0">
      <selection activeCell="A19" sqref="A19"/>
    </sheetView>
  </sheetViews>
  <sheetFormatPr defaultRowHeight="15"/>
  <cols>
    <col min="2" max="2" width="9.140625" style="13"/>
    <col min="3" max="3" width="35" customWidth="1"/>
    <col min="4" max="4" width="13.5703125" customWidth="1"/>
    <col min="5" max="5" width="14.140625" customWidth="1"/>
    <col min="6" max="9" width="8.7109375" customWidth="1"/>
    <col min="10" max="10" width="17.140625" customWidth="1"/>
    <col min="11" max="11" width="13.5703125" customWidth="1"/>
    <col min="12" max="12" width="10.5703125" bestFit="1" customWidth="1"/>
    <col min="13" max="13" width="13.85546875" customWidth="1"/>
    <col min="14" max="14" width="14.42578125" customWidth="1"/>
    <col min="15" max="15" width="14.140625" customWidth="1"/>
    <col min="16" max="16" width="38.85546875" customWidth="1"/>
    <col min="17" max="17" width="17.5703125" customWidth="1"/>
    <col min="18" max="18" width="13.28515625" customWidth="1"/>
    <col min="19" max="19" width="15.85546875" customWidth="1"/>
    <col min="20" max="20" width="18.85546875" customWidth="1"/>
    <col min="21" max="21" width="18.7109375" customWidth="1"/>
    <col min="22" max="22" width="18.5703125" customWidth="1"/>
    <col min="23" max="23" width="11.85546875" customWidth="1"/>
    <col min="24" max="24" width="19.28515625" customWidth="1"/>
    <col min="28" max="28" width="10.5703125" customWidth="1"/>
    <col min="30" max="30" width="0" hidden="1" customWidth="1"/>
    <col min="31" max="31" width="57.7109375" hidden="1" customWidth="1"/>
    <col min="32" max="32" width="0" hidden="1" customWidth="1"/>
  </cols>
  <sheetData>
    <row r="1" spans="1:31" ht="15.75">
      <c r="A1" s="46" t="s">
        <v>55</v>
      </c>
      <c r="C1" s="14" t="s">
        <v>15</v>
      </c>
      <c r="D1" s="172" t="s">
        <v>16</v>
      </c>
      <c r="E1" s="172"/>
      <c r="F1" s="173" t="s">
        <v>17</v>
      </c>
      <c r="G1" s="173"/>
      <c r="P1" s="14" t="s">
        <v>15</v>
      </c>
      <c r="Q1" s="49"/>
      <c r="R1" s="49"/>
      <c r="S1" s="49"/>
      <c r="T1" s="49"/>
      <c r="U1" s="49"/>
      <c r="V1" t="s">
        <v>62</v>
      </c>
    </row>
    <row r="2" spans="1:31" ht="60">
      <c r="A2" t="s">
        <v>9</v>
      </c>
      <c r="B2" s="13" t="s">
        <v>10</v>
      </c>
      <c r="C2" t="s">
        <v>11</v>
      </c>
      <c r="D2" s="14" t="s">
        <v>12</v>
      </c>
      <c r="E2" s="14" t="s">
        <v>13</v>
      </c>
      <c r="F2" s="14" t="s">
        <v>12</v>
      </c>
      <c r="G2" s="14" t="s">
        <v>13</v>
      </c>
      <c r="H2" s="14" t="s">
        <v>14</v>
      </c>
      <c r="I2" s="14" t="s">
        <v>30</v>
      </c>
      <c r="J2" s="14" t="s">
        <v>31</v>
      </c>
      <c r="K2" s="14" t="s">
        <v>0</v>
      </c>
      <c r="L2" s="14" t="s">
        <v>32</v>
      </c>
      <c r="M2" s="14" t="s">
        <v>33</v>
      </c>
      <c r="N2" s="14" t="s">
        <v>34</v>
      </c>
      <c r="O2" s="18" t="s">
        <v>35</v>
      </c>
      <c r="P2" t="s">
        <v>11</v>
      </c>
      <c r="Q2" s="49" t="s">
        <v>56</v>
      </c>
      <c r="R2" s="49" t="s">
        <v>57</v>
      </c>
      <c r="S2" s="50" t="s">
        <v>60</v>
      </c>
      <c r="T2" s="50" t="s">
        <v>58</v>
      </c>
      <c r="U2" s="50" t="s">
        <v>59</v>
      </c>
      <c r="V2" s="51" t="s">
        <v>61</v>
      </c>
      <c r="W2" s="51" t="s">
        <v>100</v>
      </c>
      <c r="X2" s="51" t="s">
        <v>101</v>
      </c>
      <c r="Y2" s="73"/>
      <c r="Z2" s="73"/>
      <c r="AA2" s="73"/>
      <c r="AE2" s="59" t="s">
        <v>64</v>
      </c>
    </row>
    <row r="3" spans="1:31">
      <c r="A3">
        <v>1</v>
      </c>
      <c r="B3" s="13">
        <v>1</v>
      </c>
      <c r="C3" t="s">
        <v>206</v>
      </c>
      <c r="D3" s="15"/>
      <c r="E3" s="15"/>
      <c r="F3" s="15"/>
      <c r="G3" s="15"/>
      <c r="H3" s="15"/>
      <c r="I3" s="15"/>
      <c r="J3" s="15"/>
      <c r="K3" s="52" t="str">
        <f>IF($C3='4. Board Level Worksheet'!$C$5,'4. Board Level Worksheet'!$C$18,"")</f>
        <v/>
      </c>
      <c r="L3" s="52" t="str">
        <f>IF($C3='4. Board Level Worksheet'!$C$5,'4. Board Level Worksheet'!$C$19,"")</f>
        <v/>
      </c>
      <c r="M3" s="54" t="str">
        <f>IF($C3='4. Board Level Worksheet'!$C$5,'4. Board Level Worksheet'!$C$21,"")</f>
        <v/>
      </c>
      <c r="N3" s="54" t="str">
        <f>IF($C3='4. Board Level Worksheet'!$C$5,'4. Board Level Worksheet'!$C$28,"")</f>
        <v/>
      </c>
      <c r="O3" s="54"/>
      <c r="P3" t="s">
        <v>206</v>
      </c>
      <c r="Q3" s="54">
        <v>293100</v>
      </c>
      <c r="R3" s="54">
        <v>293100</v>
      </c>
      <c r="S3" s="54">
        <v>161908</v>
      </c>
      <c r="T3" s="54">
        <v>18000</v>
      </c>
      <c r="U3" s="54">
        <v>109</v>
      </c>
      <c r="V3" s="54">
        <f>U3*1000</f>
        <v>109000</v>
      </c>
      <c r="W3" s="54">
        <v>268398</v>
      </c>
      <c r="X3" s="54">
        <v>193307</v>
      </c>
      <c r="Y3" s="53"/>
      <c r="Z3" s="53"/>
      <c r="AA3" s="53"/>
      <c r="AE3" s="58" t="s">
        <v>68</v>
      </c>
    </row>
    <row r="4" spans="1:31">
      <c r="A4">
        <v>2</v>
      </c>
      <c r="B4" s="13">
        <v>2</v>
      </c>
      <c r="C4" t="s">
        <v>207</v>
      </c>
      <c r="D4" s="15"/>
      <c r="E4" s="15"/>
      <c r="F4" s="15"/>
      <c r="G4" s="15"/>
      <c r="H4" s="15"/>
      <c r="I4" s="15"/>
      <c r="J4" s="15"/>
      <c r="K4" s="52" t="str">
        <f>IF($C4='4. Board Level Worksheet'!$C$5,'4. Board Level Worksheet'!$C$18,"")</f>
        <v/>
      </c>
      <c r="L4" s="52" t="str">
        <f>IF($C4='4. Board Level Worksheet'!$C$5,'4. Board Level Worksheet'!$C$19,"")</f>
        <v/>
      </c>
      <c r="M4" s="54" t="str">
        <f>IF($C4='4. Board Level Worksheet'!$C$5,'4. Board Level Worksheet'!$C$21,"")</f>
        <v/>
      </c>
      <c r="N4" s="54" t="str">
        <f>IF($C4='4. Board Level Worksheet'!$C$5,'4. Board Level Worksheet'!$C$28,"")</f>
        <v/>
      </c>
      <c r="O4" s="54" t="str">
        <f>IF($C4='4. Board Level Worksheet'!$C$5,'4. Board Level Worksheet'!#REF!,"")</f>
        <v/>
      </c>
      <c r="P4" t="s">
        <v>207</v>
      </c>
      <c r="Q4" s="54">
        <v>416400</v>
      </c>
      <c r="R4" s="54">
        <v>416400</v>
      </c>
      <c r="S4" s="54">
        <v>178138</v>
      </c>
      <c r="T4" s="54">
        <v>28000</v>
      </c>
      <c r="U4" s="54">
        <v>132</v>
      </c>
      <c r="V4" s="54">
        <f t="shared" ref="V4:V67" si="0">U4*1000</f>
        <v>132000</v>
      </c>
      <c r="W4" s="54">
        <v>323016</v>
      </c>
      <c r="X4" s="54">
        <v>227876</v>
      </c>
      <c r="Y4" s="53"/>
      <c r="Z4" s="53"/>
      <c r="AA4" s="53"/>
      <c r="AE4" s="58" t="s">
        <v>65</v>
      </c>
    </row>
    <row r="5" spans="1:31">
      <c r="A5">
        <v>3</v>
      </c>
      <c r="B5" s="13">
        <v>3</v>
      </c>
      <c r="C5" t="s">
        <v>208</v>
      </c>
      <c r="D5" s="15"/>
      <c r="E5" s="15"/>
      <c r="F5" s="15"/>
      <c r="G5" s="15"/>
      <c r="H5" s="15"/>
      <c r="I5" s="15"/>
      <c r="J5" s="15"/>
      <c r="K5" s="52" t="str">
        <f>IF($C5='4. Board Level Worksheet'!$C$5,'4. Board Level Worksheet'!$C$18,"")</f>
        <v/>
      </c>
      <c r="L5" s="52" t="str">
        <f>IF($C5='4. Board Level Worksheet'!$C$5,'4. Board Level Worksheet'!$C$19,"")</f>
        <v/>
      </c>
      <c r="M5" s="54" t="str">
        <f>IF($C5='4. Board Level Worksheet'!$C$5,'4. Board Level Worksheet'!$C$21,"")</f>
        <v/>
      </c>
      <c r="N5" s="54" t="str">
        <f>IF($C5='4. Board Level Worksheet'!$C$5,'4. Board Level Worksheet'!$C$28,"")</f>
        <v/>
      </c>
      <c r="O5" s="54" t="str">
        <f>IF($C5='4. Board Level Worksheet'!$C$5,'4. Board Level Worksheet'!#REF!,"")</f>
        <v/>
      </c>
      <c r="P5" t="s">
        <v>208</v>
      </c>
      <c r="Q5" s="54">
        <v>449100</v>
      </c>
      <c r="R5" s="54">
        <v>449100</v>
      </c>
      <c r="S5" s="54">
        <v>208436</v>
      </c>
      <c r="T5" s="54">
        <v>34000</v>
      </c>
      <c r="U5" s="54">
        <v>900</v>
      </c>
      <c r="V5" s="54">
        <f t="shared" si="0"/>
        <v>900000</v>
      </c>
      <c r="W5" s="54">
        <v>510593</v>
      </c>
      <c r="X5" s="54">
        <v>327370</v>
      </c>
      <c r="Y5" s="53"/>
      <c r="Z5" s="53"/>
      <c r="AA5" s="53"/>
      <c r="AE5" s="58" t="s">
        <v>82</v>
      </c>
    </row>
    <row r="6" spans="1:31">
      <c r="A6">
        <v>4</v>
      </c>
      <c r="B6" s="13">
        <v>4</v>
      </c>
      <c r="C6" t="s">
        <v>209</v>
      </c>
      <c r="D6" s="15"/>
      <c r="E6" s="15"/>
      <c r="F6" s="15"/>
      <c r="G6" s="15"/>
      <c r="H6" s="15"/>
      <c r="I6" s="15"/>
      <c r="J6" s="15"/>
      <c r="K6" s="52" t="str">
        <f>IF($C6='4. Board Level Worksheet'!$C$5,'4. Board Level Worksheet'!$C$18,"")</f>
        <v/>
      </c>
      <c r="L6" s="52" t="str">
        <f>IF($C6='4. Board Level Worksheet'!$C$5,'4. Board Level Worksheet'!$C$19,"")</f>
        <v/>
      </c>
      <c r="M6" s="54" t="str">
        <f>IF($C6='4. Board Level Worksheet'!$C$5,'4. Board Level Worksheet'!$C$21,"")</f>
        <v/>
      </c>
      <c r="N6" s="54" t="str">
        <f>IF($C6='4. Board Level Worksheet'!$C$5,'4. Board Level Worksheet'!$C$28,"")</f>
        <v/>
      </c>
      <c r="O6" s="54" t="str">
        <f>IF($C6='4. Board Level Worksheet'!$C$5,'4. Board Level Worksheet'!#REF!,"")</f>
        <v/>
      </c>
      <c r="P6" t="s">
        <v>209</v>
      </c>
      <c r="Q6" s="54">
        <v>356200</v>
      </c>
      <c r="R6" s="54">
        <v>356200</v>
      </c>
      <c r="S6" s="54">
        <v>172157</v>
      </c>
      <c r="T6" s="54">
        <v>23000</v>
      </c>
      <c r="U6" s="54">
        <v>181</v>
      </c>
      <c r="V6" s="54">
        <f t="shared" si="0"/>
        <v>181000</v>
      </c>
      <c r="W6" s="54">
        <v>411489</v>
      </c>
      <c r="X6" s="54">
        <v>282901</v>
      </c>
      <c r="Y6" s="53"/>
      <c r="Z6" s="53"/>
      <c r="AA6" s="53"/>
    </row>
    <row r="7" spans="1:31">
      <c r="A7">
        <v>5</v>
      </c>
      <c r="B7" s="13" t="s">
        <v>18</v>
      </c>
      <c r="C7" t="s">
        <v>210</v>
      </c>
      <c r="D7" s="15"/>
      <c r="E7" s="15"/>
      <c r="F7" s="15"/>
      <c r="G7" s="15"/>
      <c r="H7" s="15"/>
      <c r="I7" s="15"/>
      <c r="J7" s="15"/>
      <c r="K7" s="52" t="str">
        <f>IF($C7='4. Board Level Worksheet'!$C$5,'4. Board Level Worksheet'!$C$18,"")</f>
        <v/>
      </c>
      <c r="L7" s="52" t="str">
        <f>IF($C7='4. Board Level Worksheet'!$C$5,'4. Board Level Worksheet'!$C$19,"")</f>
        <v/>
      </c>
      <c r="M7" s="54" t="str">
        <f>IF($C7='4. Board Level Worksheet'!$C$5,'4. Board Level Worksheet'!$C$21,"")</f>
        <v/>
      </c>
      <c r="N7" s="54" t="str">
        <f>IF($C7='4. Board Level Worksheet'!$C$5,'4. Board Level Worksheet'!$C$28,"")</f>
        <v/>
      </c>
      <c r="O7" s="54" t="str">
        <f>IF($C7='4. Board Level Worksheet'!$C$5,'4. Board Level Worksheet'!#REF!,"")</f>
        <v/>
      </c>
      <c r="P7" t="s">
        <v>210</v>
      </c>
      <c r="Q7" s="54">
        <v>170900</v>
      </c>
      <c r="R7" s="54">
        <v>170900</v>
      </c>
      <c r="S7" s="54">
        <v>101339</v>
      </c>
      <c r="T7" s="54">
        <v>13000</v>
      </c>
      <c r="U7" s="54">
        <v>23</v>
      </c>
      <c r="V7" s="54">
        <f t="shared" si="0"/>
        <v>23000</v>
      </c>
      <c r="W7" s="54">
        <v>107495</v>
      </c>
      <c r="X7" s="54">
        <v>87815</v>
      </c>
      <c r="Y7" s="53"/>
      <c r="Z7" s="53"/>
      <c r="AA7" s="53"/>
    </row>
    <row r="8" spans="1:31">
      <c r="A8">
        <v>6</v>
      </c>
      <c r="B8" s="13" t="s">
        <v>19</v>
      </c>
      <c r="C8" t="s">
        <v>211</v>
      </c>
      <c r="D8" s="15"/>
      <c r="E8" s="15"/>
      <c r="F8" s="15"/>
      <c r="G8" s="15"/>
      <c r="H8" s="15"/>
      <c r="I8" s="15"/>
      <c r="J8" s="15"/>
      <c r="K8" s="52" t="str">
        <f>IF($C8='4. Board Level Worksheet'!$C$5,'4. Board Level Worksheet'!$C$18,"")</f>
        <v/>
      </c>
      <c r="L8" s="52" t="str">
        <f>IF($C8='4. Board Level Worksheet'!$C$5,'4. Board Level Worksheet'!$C$19,"")</f>
        <v/>
      </c>
      <c r="M8" s="54" t="str">
        <f>IF($C8='4. Board Level Worksheet'!$C$5,'4. Board Level Worksheet'!$C$21,"")</f>
        <v/>
      </c>
      <c r="N8" s="54" t="str">
        <f>IF($C8='4. Board Level Worksheet'!$C$5,'4. Board Level Worksheet'!$C$28,"")</f>
        <v/>
      </c>
      <c r="O8" s="54" t="str">
        <f>IF($C8='4. Board Level Worksheet'!$C$5,'4. Board Level Worksheet'!#REF!,"")</f>
        <v/>
      </c>
      <c r="P8" t="s">
        <v>211</v>
      </c>
      <c r="Q8" s="54">
        <v>111400</v>
      </c>
      <c r="R8" s="54">
        <v>111400</v>
      </c>
      <c r="S8" s="54">
        <v>51128</v>
      </c>
      <c r="T8" s="54">
        <v>8000</v>
      </c>
      <c r="U8" s="54">
        <v>19</v>
      </c>
      <c r="V8" s="54">
        <f t="shared" si="0"/>
        <v>19000</v>
      </c>
      <c r="W8" s="54">
        <v>85994</v>
      </c>
      <c r="X8" s="54">
        <v>68688</v>
      </c>
      <c r="Y8" s="53"/>
      <c r="Z8" s="53"/>
      <c r="AA8" s="53"/>
    </row>
    <row r="9" spans="1:31">
      <c r="A9">
        <v>7</v>
      </c>
      <c r="B9" s="13" t="s">
        <v>20</v>
      </c>
      <c r="C9" t="s">
        <v>212</v>
      </c>
      <c r="D9" s="15"/>
      <c r="E9" s="15"/>
      <c r="F9" s="15"/>
      <c r="G9" s="15"/>
      <c r="H9" s="15"/>
      <c r="I9" s="15"/>
      <c r="J9" s="15"/>
      <c r="K9" s="52" t="str">
        <f>IF($C9='4. Board Level Worksheet'!$C$5,'4. Board Level Worksheet'!$C$18,"")</f>
        <v/>
      </c>
      <c r="L9" s="52" t="str">
        <f>IF($C9='4. Board Level Worksheet'!$C$5,'4. Board Level Worksheet'!$C$19,"")</f>
        <v/>
      </c>
      <c r="M9" s="54" t="str">
        <f>IF($C9='4. Board Level Worksheet'!$C$5,'4. Board Level Worksheet'!$C$21,"")</f>
        <v/>
      </c>
      <c r="N9" s="54" t="str">
        <f>IF($C9='4. Board Level Worksheet'!$C$5,'4. Board Level Worksheet'!$C$28,"")</f>
        <v/>
      </c>
      <c r="O9" s="54" t="str">
        <f>IF($C9='4. Board Level Worksheet'!$C$5,'4. Board Level Worksheet'!#REF!,"")</f>
        <v/>
      </c>
      <c r="P9" t="s">
        <v>212</v>
      </c>
      <c r="Q9" s="54">
        <v>293800</v>
      </c>
      <c r="R9" s="54">
        <v>293800</v>
      </c>
      <c r="S9" s="54">
        <v>122324</v>
      </c>
      <c r="T9" s="54">
        <v>20000</v>
      </c>
      <c r="U9" s="54">
        <v>26</v>
      </c>
      <c r="V9" s="54">
        <f t="shared" si="0"/>
        <v>26000</v>
      </c>
      <c r="W9" s="54">
        <v>164466</v>
      </c>
      <c r="X9" s="54">
        <v>129906</v>
      </c>
      <c r="Y9" s="53"/>
      <c r="Z9" s="53"/>
      <c r="AA9" s="53"/>
    </row>
    <row r="10" spans="1:31">
      <c r="A10">
        <v>8</v>
      </c>
      <c r="B10" s="13" t="s">
        <v>21</v>
      </c>
      <c r="C10" t="s">
        <v>213</v>
      </c>
      <c r="D10" s="15"/>
      <c r="E10" s="15"/>
      <c r="F10" s="15"/>
      <c r="G10" s="15"/>
      <c r="H10" s="15"/>
      <c r="I10" s="15"/>
      <c r="J10" s="15"/>
      <c r="K10" s="52" t="str">
        <f>IF($C10='4. Board Level Worksheet'!$C$5,'4. Board Level Worksheet'!$C$18,"")</f>
        <v/>
      </c>
      <c r="L10" s="52" t="str">
        <f>IF($C10='4. Board Level Worksheet'!$C$5,'4. Board Level Worksheet'!$C$19,"")</f>
        <v/>
      </c>
      <c r="M10" s="54" t="str">
        <f>IF($C10='4. Board Level Worksheet'!$C$5,'4. Board Level Worksheet'!$C$21,"")</f>
        <v/>
      </c>
      <c r="N10" s="54" t="str">
        <f>IF($C10='4. Board Level Worksheet'!$C$5,'4. Board Level Worksheet'!$C$28,"")</f>
        <v/>
      </c>
      <c r="O10" s="54" t="str">
        <f>IF($C10='4. Board Level Worksheet'!$C$5,'4. Board Level Worksheet'!#REF!,"")</f>
        <v/>
      </c>
      <c r="P10" t="s">
        <v>213</v>
      </c>
      <c r="Q10" s="54">
        <v>148200</v>
      </c>
      <c r="R10" s="54">
        <v>148200</v>
      </c>
      <c r="S10" s="54">
        <v>62121</v>
      </c>
      <c r="T10" s="54">
        <v>6000</v>
      </c>
      <c r="U10" s="54">
        <v>10</v>
      </c>
      <c r="V10" s="54">
        <f t="shared" si="0"/>
        <v>10000</v>
      </c>
      <c r="W10" s="54">
        <v>89867</v>
      </c>
      <c r="X10" s="54">
        <v>68731</v>
      </c>
      <c r="Y10" s="53"/>
      <c r="Z10" s="53"/>
      <c r="AA10" s="53"/>
    </row>
    <row r="11" spans="1:31">
      <c r="A11">
        <v>9</v>
      </c>
      <c r="B11" s="13">
        <v>7</v>
      </c>
      <c r="C11" t="s">
        <v>214</v>
      </c>
      <c r="D11" s="15"/>
      <c r="E11" s="15"/>
      <c r="F11" s="15"/>
      <c r="G11" s="15"/>
      <c r="H11" s="15"/>
      <c r="I11" s="15"/>
      <c r="J11" s="15"/>
      <c r="K11" s="52" t="str">
        <f>IF($C11='4. Board Level Worksheet'!$C$5,'4. Board Level Worksheet'!$C$18,"")</f>
        <v/>
      </c>
      <c r="L11" s="52" t="str">
        <f>IF($C11='4. Board Level Worksheet'!$C$5,'4. Board Level Worksheet'!$C$19,"")</f>
        <v/>
      </c>
      <c r="M11" s="54" t="str">
        <f>IF($C11='4. Board Level Worksheet'!$C$5,'4. Board Level Worksheet'!$C$21,"")</f>
        <v/>
      </c>
      <c r="N11" s="54" t="str">
        <f>IF($C11='4. Board Level Worksheet'!$C$5,'4. Board Level Worksheet'!$C$28,"")</f>
        <v/>
      </c>
      <c r="O11" s="54" t="str">
        <f>IF($C11='4. Board Level Worksheet'!$C$5,'4. Board Level Worksheet'!#REF!,"")</f>
        <v/>
      </c>
      <c r="P11" t="s">
        <v>214</v>
      </c>
      <c r="Q11" s="54">
        <v>452800</v>
      </c>
      <c r="R11" s="54">
        <v>452800</v>
      </c>
      <c r="S11" s="54">
        <v>264305</v>
      </c>
      <c r="T11" s="54">
        <v>45000</v>
      </c>
      <c r="U11" s="54">
        <v>103</v>
      </c>
      <c r="V11" s="54">
        <f t="shared" si="0"/>
        <v>103000</v>
      </c>
      <c r="W11" s="54">
        <v>266574</v>
      </c>
      <c r="X11" s="54">
        <v>207518</v>
      </c>
      <c r="Y11" s="53"/>
      <c r="Z11" s="53"/>
      <c r="AA11" s="53"/>
    </row>
    <row r="12" spans="1:31">
      <c r="A12">
        <v>10</v>
      </c>
      <c r="B12" s="13">
        <v>8</v>
      </c>
      <c r="C12" t="s">
        <v>215</v>
      </c>
      <c r="D12" s="15"/>
      <c r="E12" s="15"/>
      <c r="F12" s="15"/>
      <c r="G12" s="15"/>
      <c r="H12" s="15"/>
      <c r="I12" s="15"/>
      <c r="J12" s="15"/>
      <c r="K12" s="52" t="str">
        <f>IF($C12='4. Board Level Worksheet'!$C$5,'4. Board Level Worksheet'!$C$18,"")</f>
        <v/>
      </c>
      <c r="L12" s="52" t="str">
        <f>IF($C12='4. Board Level Worksheet'!$C$5,'4. Board Level Worksheet'!$C$19,"")</f>
        <v/>
      </c>
      <c r="M12" s="54" t="str">
        <f>IF($C12='4. Board Level Worksheet'!$C$5,'4. Board Level Worksheet'!$C$21,"")</f>
        <v/>
      </c>
      <c r="N12" s="54" t="str">
        <f>IF($C12='4. Board Level Worksheet'!$C$5,'4. Board Level Worksheet'!$C$28,"")</f>
        <v/>
      </c>
      <c r="O12" s="54" t="str">
        <f>IF($C12='4. Board Level Worksheet'!$C$5,'4. Board Level Worksheet'!#REF!,"")</f>
        <v/>
      </c>
      <c r="P12" t="s">
        <v>215</v>
      </c>
      <c r="Q12" s="54">
        <v>402900</v>
      </c>
      <c r="R12" s="54">
        <v>402900</v>
      </c>
      <c r="S12" s="54">
        <v>256236.00000000003</v>
      </c>
      <c r="T12" s="54">
        <v>34000</v>
      </c>
      <c r="U12" s="54">
        <v>62</v>
      </c>
      <c r="V12" s="54">
        <f t="shared" si="0"/>
        <v>62000</v>
      </c>
      <c r="W12" s="54">
        <v>237936</v>
      </c>
      <c r="X12" s="54">
        <v>186714</v>
      </c>
      <c r="Y12" s="53"/>
      <c r="Z12" s="53"/>
      <c r="AA12" s="53"/>
    </row>
    <row r="13" spans="1:31">
      <c r="A13">
        <v>11</v>
      </c>
      <c r="B13" s="13">
        <v>9</v>
      </c>
      <c r="C13" t="s">
        <v>216</v>
      </c>
      <c r="D13" s="15"/>
      <c r="E13" s="15"/>
      <c r="F13" s="15"/>
      <c r="G13" s="15"/>
      <c r="H13" s="15"/>
      <c r="I13" s="15"/>
      <c r="J13" s="15"/>
      <c r="K13" s="52" t="str">
        <f>IF($C13='4. Board Level Worksheet'!$C$5,'4. Board Level Worksheet'!$C$18,"")</f>
        <v/>
      </c>
      <c r="L13" s="52" t="str">
        <f>IF($C13='4. Board Level Worksheet'!$C$5,'4. Board Level Worksheet'!$C$19,"")</f>
        <v/>
      </c>
      <c r="M13" s="54" t="str">
        <f>IF($C13='4. Board Level Worksheet'!$C$5,'4. Board Level Worksheet'!$C$21,"")</f>
        <v/>
      </c>
      <c r="N13" s="54" t="str">
        <f>IF($C13='4. Board Level Worksheet'!$C$5,'4. Board Level Worksheet'!$C$28,"")</f>
        <v/>
      </c>
      <c r="O13" s="54" t="str">
        <f>IF($C13='4. Board Level Worksheet'!$C$5,'4. Board Level Worksheet'!#REF!,"")</f>
        <v/>
      </c>
      <c r="P13" t="s">
        <v>216</v>
      </c>
      <c r="Q13" s="54">
        <v>846400</v>
      </c>
      <c r="R13" s="54">
        <v>846400</v>
      </c>
      <c r="S13" s="54">
        <v>483008</v>
      </c>
      <c r="T13" s="54">
        <v>72000</v>
      </c>
      <c r="U13" s="54">
        <v>491</v>
      </c>
      <c r="V13" s="54">
        <f t="shared" si="0"/>
        <v>491000</v>
      </c>
      <c r="W13" s="54">
        <v>604347</v>
      </c>
      <c r="X13" s="54">
        <v>436073</v>
      </c>
      <c r="Y13" s="53"/>
      <c r="Z13" s="53"/>
      <c r="AA13" s="53"/>
    </row>
    <row r="14" spans="1:31">
      <c r="A14">
        <v>12</v>
      </c>
      <c r="B14" s="13">
        <v>10</v>
      </c>
      <c r="C14" t="s">
        <v>217</v>
      </c>
      <c r="D14" s="15"/>
      <c r="E14" s="15"/>
      <c r="F14" s="15"/>
      <c r="G14" s="15"/>
      <c r="H14" s="15"/>
      <c r="I14" s="15"/>
      <c r="J14" s="15"/>
      <c r="K14" s="52" t="str">
        <f>IF($C14='4. Board Level Worksheet'!$C$5,'4. Board Level Worksheet'!$C$18,"")</f>
        <v/>
      </c>
      <c r="L14" s="52" t="str">
        <f>IF($C14='4. Board Level Worksheet'!$C$5,'4. Board Level Worksheet'!$C$19,"")</f>
        <v/>
      </c>
      <c r="M14" s="54" t="str">
        <f>IF($C14='4. Board Level Worksheet'!$C$5,'4. Board Level Worksheet'!$C$21,"")</f>
        <v/>
      </c>
      <c r="N14" s="54" t="str">
        <f>IF($C14='4. Board Level Worksheet'!$C$5,'4. Board Level Worksheet'!$C$28,"")</f>
        <v/>
      </c>
      <c r="O14" s="54" t="str">
        <f>IF($C14='4. Board Level Worksheet'!$C$5,'4. Board Level Worksheet'!#REF!,"")</f>
        <v/>
      </c>
      <c r="P14" t="s">
        <v>217</v>
      </c>
      <c r="Q14" s="54">
        <v>678400</v>
      </c>
      <c r="R14" s="54">
        <v>678400</v>
      </c>
      <c r="S14" s="54">
        <v>321547</v>
      </c>
      <c r="T14" s="54">
        <v>51000</v>
      </c>
      <c r="U14" s="54">
        <v>320</v>
      </c>
      <c r="V14" s="54">
        <f t="shared" si="0"/>
        <v>320000</v>
      </c>
      <c r="W14" s="54">
        <v>747340</v>
      </c>
      <c r="X14" s="54">
        <v>519372</v>
      </c>
      <c r="Y14" s="53"/>
      <c r="Z14" s="53"/>
      <c r="AA14" s="53"/>
    </row>
    <row r="15" spans="1:31">
      <c r="A15">
        <v>13</v>
      </c>
      <c r="B15" s="13">
        <v>11</v>
      </c>
      <c r="C15" t="s">
        <v>218</v>
      </c>
      <c r="D15" s="15"/>
      <c r="E15" s="15"/>
      <c r="F15" s="15"/>
      <c r="G15" s="15"/>
      <c r="H15" s="15"/>
      <c r="I15" s="15"/>
      <c r="J15" s="15"/>
      <c r="K15" s="52" t="str">
        <f>IF($C15='4. Board Level Worksheet'!$C$5,'4. Board Level Worksheet'!$C$18,"")</f>
        <v/>
      </c>
      <c r="L15" s="52" t="str">
        <f>IF($C15='4. Board Level Worksheet'!$C$5,'4. Board Level Worksheet'!$C$19,"")</f>
        <v/>
      </c>
      <c r="M15" s="54" t="str">
        <f>IF($C15='4. Board Level Worksheet'!$C$5,'4. Board Level Worksheet'!$C$21,"")</f>
        <v/>
      </c>
      <c r="N15" s="54" t="str">
        <f>IF($C15='4. Board Level Worksheet'!$C$5,'4. Board Level Worksheet'!$C$28,"")</f>
        <v/>
      </c>
      <c r="O15" s="54" t="str">
        <f>IF($C15='4. Board Level Worksheet'!$C$5,'4. Board Level Worksheet'!#REF!,"")</f>
        <v/>
      </c>
      <c r="P15" t="s">
        <v>218</v>
      </c>
      <c r="Q15" s="54">
        <v>1810200</v>
      </c>
      <c r="R15" s="54">
        <v>1810200</v>
      </c>
      <c r="S15" s="54">
        <v>1146633</v>
      </c>
      <c r="T15" s="54">
        <v>201000</v>
      </c>
      <c r="U15" s="54">
        <v>630</v>
      </c>
      <c r="V15" s="54">
        <f t="shared" si="0"/>
        <v>630000</v>
      </c>
      <c r="W15" s="54">
        <v>1209330</v>
      </c>
      <c r="X15" s="54">
        <v>908973</v>
      </c>
      <c r="Y15" s="53"/>
      <c r="Z15" s="53"/>
      <c r="AA15" s="53"/>
    </row>
    <row r="16" spans="1:31">
      <c r="A16">
        <v>14</v>
      </c>
      <c r="B16" s="13">
        <v>12</v>
      </c>
      <c r="C16" t="s">
        <v>219</v>
      </c>
      <c r="D16" s="15"/>
      <c r="E16" s="15"/>
      <c r="F16" s="15"/>
      <c r="G16" s="15"/>
      <c r="H16" s="15"/>
      <c r="I16" s="15"/>
      <c r="J16" s="15"/>
      <c r="K16" s="52" t="str">
        <f>IF($C16='4. Board Level Worksheet'!$C$5,'4. Board Level Worksheet'!$C$18,"")</f>
        <v/>
      </c>
      <c r="L16" s="52" t="str">
        <f>IF($C16='4. Board Level Worksheet'!$C$5,'4. Board Level Worksheet'!$C$19,"")</f>
        <v/>
      </c>
      <c r="M16" s="54" t="str">
        <f>IF($C16='4. Board Level Worksheet'!$C$5,'4. Board Level Worksheet'!$C$21,"")</f>
        <v/>
      </c>
      <c r="N16" s="54" t="str">
        <f>IF($C16='4. Board Level Worksheet'!$C$5,'4. Board Level Worksheet'!$C$28,"")</f>
        <v/>
      </c>
      <c r="O16" s="54" t="str">
        <f>IF($C16='4. Board Level Worksheet'!$C$5,'4. Board Level Worksheet'!#REF!,"")</f>
        <v/>
      </c>
      <c r="P16" t="s">
        <v>219</v>
      </c>
      <c r="Q16" s="54">
        <v>6918600</v>
      </c>
      <c r="R16" s="54">
        <v>6918600</v>
      </c>
      <c r="S16" s="54">
        <v>3721149</v>
      </c>
      <c r="T16" s="54">
        <v>527000</v>
      </c>
      <c r="U16" s="54">
        <v>648</v>
      </c>
      <c r="V16" s="54">
        <f t="shared" si="0"/>
        <v>648000</v>
      </c>
      <c r="W16" s="54">
        <v>5823125</v>
      </c>
      <c r="X16" s="54">
        <v>3959828</v>
      </c>
      <c r="Y16" s="53"/>
      <c r="Z16" s="53"/>
      <c r="AA16" s="53"/>
    </row>
    <row r="17" spans="1:27">
      <c r="A17">
        <v>15</v>
      </c>
      <c r="B17" s="13">
        <v>13</v>
      </c>
      <c r="C17" t="s">
        <v>220</v>
      </c>
      <c r="D17" s="15"/>
      <c r="E17" s="15"/>
      <c r="F17" s="15"/>
      <c r="G17" s="15"/>
      <c r="H17" s="15"/>
      <c r="I17" s="15"/>
      <c r="J17" s="15"/>
      <c r="K17" s="52" t="str">
        <f>IF($C17='4. Board Level Worksheet'!$C$5,'4. Board Level Worksheet'!$C$18,"")</f>
        <v/>
      </c>
      <c r="L17" s="52" t="str">
        <f>IF($C17='4. Board Level Worksheet'!$C$5,'4. Board Level Worksheet'!$C$19,"")</f>
        <v/>
      </c>
      <c r="M17" s="54" t="str">
        <f>IF($C17='4. Board Level Worksheet'!$C$5,'4. Board Level Worksheet'!$C$21,"")</f>
        <v/>
      </c>
      <c r="N17" s="54" t="str">
        <f>IF($C17='4. Board Level Worksheet'!$C$5,'4. Board Level Worksheet'!$C$28,"")</f>
        <v/>
      </c>
      <c r="O17" s="54" t="str">
        <f>IF($C17='4. Board Level Worksheet'!$C$5,'4. Board Level Worksheet'!#REF!,"")</f>
        <v/>
      </c>
      <c r="P17" t="s">
        <v>220</v>
      </c>
      <c r="Q17" s="54">
        <v>1439500</v>
      </c>
      <c r="R17" s="54">
        <v>1439500</v>
      </c>
      <c r="S17" s="54">
        <v>999955</v>
      </c>
      <c r="T17" s="54">
        <v>171000</v>
      </c>
      <c r="U17" s="54">
        <v>311</v>
      </c>
      <c r="V17" s="54">
        <f t="shared" si="0"/>
        <v>311000</v>
      </c>
      <c r="W17" s="54">
        <v>899094</v>
      </c>
      <c r="X17" s="54">
        <v>671210</v>
      </c>
      <c r="Y17" s="53"/>
      <c r="Z17" s="53"/>
      <c r="AA17" s="53"/>
    </row>
    <row r="18" spans="1:27">
      <c r="A18">
        <v>16</v>
      </c>
      <c r="B18" s="13">
        <v>14</v>
      </c>
      <c r="C18" t="s">
        <v>221</v>
      </c>
      <c r="D18" s="15"/>
      <c r="E18" s="15"/>
      <c r="F18" s="15"/>
      <c r="G18" s="15"/>
      <c r="H18" s="15"/>
      <c r="I18" s="15"/>
      <c r="J18" s="15"/>
      <c r="K18" s="52" t="str">
        <f>IF($C18='4. Board Level Worksheet'!$C$5,'4. Board Level Worksheet'!$C$18,"")</f>
        <v/>
      </c>
      <c r="L18" s="52" t="str">
        <f>IF($C18='4. Board Level Worksheet'!$C$5,'4. Board Level Worksheet'!$C$19,"")</f>
        <v/>
      </c>
      <c r="M18" s="54" t="str">
        <f>IF($C18='4. Board Level Worksheet'!$C$5,'4. Board Level Worksheet'!$C$21,"")</f>
        <v/>
      </c>
      <c r="N18" s="54" t="str">
        <f>IF($C18='4. Board Level Worksheet'!$C$5,'4. Board Level Worksheet'!$C$28,"")</f>
        <v/>
      </c>
      <c r="O18" s="54" t="str">
        <f>IF($C18='4. Board Level Worksheet'!$C$5,'4. Board Level Worksheet'!#REF!,"")</f>
        <v/>
      </c>
      <c r="P18" t="s">
        <v>221</v>
      </c>
      <c r="Q18" s="54">
        <v>882200</v>
      </c>
      <c r="R18" s="54">
        <v>882200</v>
      </c>
      <c r="S18" s="54">
        <v>479017</v>
      </c>
      <c r="T18" s="54">
        <v>78000</v>
      </c>
      <c r="U18" s="54">
        <v>933</v>
      </c>
      <c r="V18" s="54">
        <f t="shared" si="0"/>
        <v>933000</v>
      </c>
      <c r="W18" s="54">
        <v>832483</v>
      </c>
      <c r="X18" s="54">
        <v>582178</v>
      </c>
      <c r="Y18" s="53"/>
      <c r="Z18" s="53"/>
      <c r="AA18" s="53"/>
    </row>
    <row r="19" spans="1:27">
      <c r="A19">
        <v>17</v>
      </c>
      <c r="B19" s="13">
        <v>15</v>
      </c>
      <c r="C19" t="s">
        <v>222</v>
      </c>
      <c r="D19" s="15"/>
      <c r="E19" s="15"/>
      <c r="F19" s="15"/>
      <c r="G19" s="15"/>
      <c r="H19" s="15"/>
      <c r="I19" s="15"/>
      <c r="J19" s="15"/>
      <c r="K19" s="52">
        <f>IF($C19='4. Board Level Worksheet'!$C$5,'4. Board Level Worksheet'!$C$18,"")</f>
        <v>10900002.134471999</v>
      </c>
      <c r="L19" s="52">
        <f>IF($C19='4. Board Level Worksheet'!$C$5,'4. Board Level Worksheet'!$C$19,"")</f>
        <v>2950000.8665939998</v>
      </c>
      <c r="M19" s="54">
        <f>IF($C19='4. Board Level Worksheet'!$C$5,'4. Board Level Worksheet'!$C$21,"")</f>
        <v>30</v>
      </c>
      <c r="N19" s="54">
        <f>IF($C19='4. Board Level Worksheet'!$C$5,'4. Board Level Worksheet'!$C$28,"")</f>
        <v>1020</v>
      </c>
      <c r="O19" s="54" t="e">
        <f>IF($C19='4. Board Level Worksheet'!$C$5,'4. Board Level Worksheet'!#REF!,"")</f>
        <v>#REF!</v>
      </c>
      <c r="P19" t="s">
        <v>222</v>
      </c>
      <c r="Q19" s="54">
        <v>532000</v>
      </c>
      <c r="R19" s="54">
        <v>532000</v>
      </c>
      <c r="S19" s="54">
        <v>267472</v>
      </c>
      <c r="T19" s="54">
        <v>35000</v>
      </c>
      <c r="U19" s="54">
        <v>768</v>
      </c>
      <c r="V19" s="54">
        <f t="shared" si="0"/>
        <v>768000</v>
      </c>
      <c r="W19" s="54">
        <v>509333</v>
      </c>
      <c r="X19" s="54">
        <v>357261</v>
      </c>
      <c r="Y19" s="53"/>
      <c r="Z19" s="53"/>
      <c r="AA19" s="53"/>
    </row>
    <row r="20" spans="1:27">
      <c r="A20">
        <v>18</v>
      </c>
      <c r="B20" s="13">
        <v>16</v>
      </c>
      <c r="C20" t="s">
        <v>223</v>
      </c>
      <c r="D20" s="15"/>
      <c r="E20" s="15"/>
      <c r="F20" s="15"/>
      <c r="G20" s="15"/>
      <c r="H20" s="15"/>
      <c r="I20" s="15"/>
      <c r="J20" s="15"/>
      <c r="K20" s="52" t="str">
        <f>IF($C20='4. Board Level Worksheet'!$C$5,'4. Board Level Worksheet'!$C$18,"")</f>
        <v/>
      </c>
      <c r="L20" s="52" t="str">
        <f>IF($C20='4. Board Level Worksheet'!$C$5,'4. Board Level Worksheet'!$C$19,"")</f>
        <v/>
      </c>
      <c r="M20" s="54" t="str">
        <f>IF($C20='4. Board Level Worksheet'!$C$5,'4. Board Level Worksheet'!$C$21,"")</f>
        <v/>
      </c>
      <c r="N20" s="54" t="str">
        <f>IF($C20='4. Board Level Worksheet'!$C$5,'4. Board Level Worksheet'!$C$28,"")</f>
        <v/>
      </c>
      <c r="O20" s="54" t="str">
        <f>IF($C20='4. Board Level Worksheet'!$C$5,'4. Board Level Worksheet'!#REF!,"")</f>
        <v/>
      </c>
      <c r="P20" t="s">
        <v>223</v>
      </c>
      <c r="Q20" s="54">
        <v>2588000</v>
      </c>
      <c r="R20" s="54">
        <v>2588000</v>
      </c>
      <c r="S20" s="54">
        <v>1696047</v>
      </c>
      <c r="T20" s="54">
        <v>282000</v>
      </c>
      <c r="U20" s="54">
        <v>497</v>
      </c>
      <c r="V20" s="54">
        <f t="shared" si="0"/>
        <v>497000</v>
      </c>
      <c r="W20" s="54">
        <v>1276193</v>
      </c>
      <c r="X20" s="54">
        <v>993290</v>
      </c>
      <c r="Y20" s="53"/>
      <c r="Z20" s="53"/>
      <c r="AA20" s="53"/>
    </row>
    <row r="21" spans="1:27">
      <c r="A21">
        <v>19</v>
      </c>
      <c r="B21" s="13">
        <v>17</v>
      </c>
      <c r="C21" t="s">
        <v>224</v>
      </c>
      <c r="D21" s="15"/>
      <c r="E21" s="15"/>
      <c r="F21" s="15"/>
      <c r="G21" s="15"/>
      <c r="H21" s="15"/>
      <c r="I21" s="15"/>
      <c r="J21" s="15"/>
      <c r="K21" s="52" t="str">
        <f>IF($C21='4. Board Level Worksheet'!$C$5,'4. Board Level Worksheet'!$C$18,"")</f>
        <v/>
      </c>
      <c r="L21" s="52" t="str">
        <f>IF($C21='4. Board Level Worksheet'!$C$5,'4. Board Level Worksheet'!$C$19,"")</f>
        <v/>
      </c>
      <c r="M21" s="54" t="str">
        <f>IF($C21='4. Board Level Worksheet'!$C$5,'4. Board Level Worksheet'!$C$21,"")</f>
        <v/>
      </c>
      <c r="N21" s="54" t="str">
        <f>IF($C21='4. Board Level Worksheet'!$C$5,'4. Board Level Worksheet'!$C$28,"")</f>
        <v/>
      </c>
      <c r="O21" s="54" t="str">
        <f>IF($C21='4. Board Level Worksheet'!$C$5,'4. Board Level Worksheet'!#REF!,"")</f>
        <v/>
      </c>
      <c r="P21" t="s">
        <v>224</v>
      </c>
      <c r="Q21" s="54">
        <v>1078400</v>
      </c>
      <c r="R21" s="54">
        <v>1078400</v>
      </c>
      <c r="S21" s="54">
        <v>718543</v>
      </c>
      <c r="T21" s="54">
        <v>123000</v>
      </c>
      <c r="U21" s="54">
        <v>149</v>
      </c>
      <c r="V21" s="54">
        <f t="shared" si="0"/>
        <v>149000</v>
      </c>
      <c r="W21" s="54">
        <v>499402</v>
      </c>
      <c r="X21" s="54">
        <v>417881</v>
      </c>
      <c r="Y21" s="53"/>
      <c r="Z21" s="53"/>
      <c r="AA21" s="53"/>
    </row>
    <row r="22" spans="1:27">
      <c r="A22">
        <v>20</v>
      </c>
      <c r="B22" s="13">
        <v>18</v>
      </c>
      <c r="C22" t="s">
        <v>225</v>
      </c>
      <c r="D22" s="15"/>
      <c r="E22" s="15"/>
      <c r="F22" s="15"/>
      <c r="G22" s="15"/>
      <c r="H22" s="15"/>
      <c r="I22" s="15"/>
      <c r="J22" s="15"/>
      <c r="K22" s="52" t="str">
        <f>IF($C22='4. Board Level Worksheet'!$C$5,'4. Board Level Worksheet'!$C$18,"")</f>
        <v/>
      </c>
      <c r="L22" s="52" t="str">
        <f>IF($C22='4. Board Level Worksheet'!$C$5,'4. Board Level Worksheet'!$C$19,"")</f>
        <v/>
      </c>
      <c r="M22" s="54" t="str">
        <f>IF($C22='4. Board Level Worksheet'!$C$5,'4. Board Level Worksheet'!$C$21,"")</f>
        <v/>
      </c>
      <c r="N22" s="54" t="str">
        <f>IF($C22='4. Board Level Worksheet'!$C$5,'4. Board Level Worksheet'!$C$28,"")</f>
        <v/>
      </c>
      <c r="O22" s="54" t="str">
        <f>IF($C22='4. Board Level Worksheet'!$C$5,'4. Board Level Worksheet'!#REF!,"")</f>
        <v/>
      </c>
      <c r="P22" t="s">
        <v>225</v>
      </c>
      <c r="Q22" s="54">
        <v>845000</v>
      </c>
      <c r="R22" s="54">
        <v>845000</v>
      </c>
      <c r="S22" s="54">
        <v>485608</v>
      </c>
      <c r="T22" s="54">
        <v>91000</v>
      </c>
      <c r="U22" s="54">
        <v>262</v>
      </c>
      <c r="V22" s="54">
        <f t="shared" si="0"/>
        <v>262000</v>
      </c>
      <c r="W22" s="54">
        <v>492669</v>
      </c>
      <c r="X22" s="54">
        <v>375544</v>
      </c>
      <c r="Y22" s="53"/>
      <c r="Z22" s="53"/>
      <c r="AA22" s="53"/>
    </row>
    <row r="23" spans="1:27">
      <c r="A23">
        <v>21</v>
      </c>
      <c r="B23" s="13">
        <v>19</v>
      </c>
      <c r="C23" t="s">
        <v>226</v>
      </c>
      <c r="D23" s="15"/>
      <c r="E23" s="15"/>
      <c r="F23" s="15"/>
      <c r="G23" s="15"/>
      <c r="H23" s="15"/>
      <c r="I23" s="15"/>
      <c r="J23" s="15"/>
      <c r="K23" s="52" t="str">
        <f>IF($C23='4. Board Level Worksheet'!$C$5,'4. Board Level Worksheet'!$C$18,"")</f>
        <v/>
      </c>
      <c r="L23" s="52" t="str">
        <f>IF($C23='4. Board Level Worksheet'!$C$5,'4. Board Level Worksheet'!$C$19,"")</f>
        <v/>
      </c>
      <c r="M23" s="54" t="str">
        <f>IF($C23='4. Board Level Worksheet'!$C$5,'4. Board Level Worksheet'!$C$21,"")</f>
        <v/>
      </c>
      <c r="N23" s="54" t="str">
        <f>IF($C23='4. Board Level Worksheet'!$C$5,'4. Board Level Worksheet'!$C$28,"")</f>
        <v/>
      </c>
      <c r="O23" s="54" t="str">
        <f>IF($C23='4. Board Level Worksheet'!$C$5,'4. Board Level Worksheet'!#REF!,"")</f>
        <v/>
      </c>
      <c r="P23" t="s">
        <v>226</v>
      </c>
      <c r="Q23" s="54">
        <v>2991300</v>
      </c>
      <c r="R23" s="54">
        <v>2991300</v>
      </c>
      <c r="S23" s="54">
        <v>2033872.0000000002</v>
      </c>
      <c r="T23" s="54">
        <v>417000</v>
      </c>
      <c r="U23" s="54">
        <v>1462</v>
      </c>
      <c r="V23" s="54">
        <f t="shared" si="0"/>
        <v>1462000</v>
      </c>
      <c r="W23" s="54">
        <v>1892163</v>
      </c>
      <c r="X23" s="54">
        <v>1359560</v>
      </c>
      <c r="Y23" s="53"/>
      <c r="Z23" s="53"/>
      <c r="AA23" s="53"/>
    </row>
    <row r="24" spans="1:27">
      <c r="A24">
        <v>22</v>
      </c>
      <c r="B24" s="13">
        <v>20</v>
      </c>
      <c r="C24" t="s">
        <v>227</v>
      </c>
      <c r="D24" s="15"/>
      <c r="E24" s="15"/>
      <c r="F24" s="15"/>
      <c r="G24" s="15"/>
      <c r="H24" s="15"/>
      <c r="I24" s="15"/>
      <c r="J24" s="15"/>
      <c r="K24" s="52" t="str">
        <f>IF($C24='4. Board Level Worksheet'!$C$5,'4. Board Level Worksheet'!$C$18,"")</f>
        <v/>
      </c>
      <c r="L24" s="52" t="str">
        <f>IF($C24='4. Board Level Worksheet'!$C$5,'4. Board Level Worksheet'!$C$19,"")</f>
        <v/>
      </c>
      <c r="M24" s="54" t="str">
        <f>IF($C24='4. Board Level Worksheet'!$C$5,'4. Board Level Worksheet'!$C$21,"")</f>
        <v/>
      </c>
      <c r="N24" s="54" t="str">
        <f>IF($C24='4. Board Level Worksheet'!$C$5,'4. Board Level Worksheet'!$C$28,"")</f>
        <v/>
      </c>
      <c r="O24" s="54" t="str">
        <f>IF($C24='4. Board Level Worksheet'!$C$5,'4. Board Level Worksheet'!#REF!,"")</f>
        <v/>
      </c>
      <c r="P24" t="s">
        <v>227</v>
      </c>
      <c r="Q24" s="54">
        <v>1239500</v>
      </c>
      <c r="R24" s="54">
        <v>1239500</v>
      </c>
      <c r="S24" s="54">
        <v>884175</v>
      </c>
      <c r="T24" s="54">
        <v>155000</v>
      </c>
      <c r="U24" s="54">
        <v>1045</v>
      </c>
      <c r="V24" s="54">
        <f t="shared" si="0"/>
        <v>1045000</v>
      </c>
      <c r="W24" s="54">
        <v>842069</v>
      </c>
      <c r="X24" s="54">
        <v>626331</v>
      </c>
      <c r="Y24" s="53"/>
      <c r="Z24" s="53"/>
      <c r="AA24" s="53"/>
    </row>
    <row r="25" spans="1:27">
      <c r="A25">
        <v>23</v>
      </c>
      <c r="B25" s="13">
        <v>21</v>
      </c>
      <c r="C25" t="s">
        <v>228</v>
      </c>
      <c r="D25" s="15"/>
      <c r="E25" s="15"/>
      <c r="F25" s="15"/>
      <c r="G25" s="15"/>
      <c r="H25" s="15"/>
      <c r="I25" s="15"/>
      <c r="J25" s="15"/>
      <c r="K25" s="52" t="str">
        <f>IF($C25='4. Board Level Worksheet'!$C$5,'4. Board Level Worksheet'!$C$18,"")</f>
        <v/>
      </c>
      <c r="L25" s="52" t="str">
        <f>IF($C25='4. Board Level Worksheet'!$C$5,'4. Board Level Worksheet'!$C$19,"")</f>
        <v/>
      </c>
      <c r="M25" s="54" t="str">
        <f>IF($C25='4. Board Level Worksheet'!$C$5,'4. Board Level Worksheet'!$C$21,"")</f>
        <v/>
      </c>
      <c r="N25" s="54" t="str">
        <f>IF($C25='4. Board Level Worksheet'!$C$5,'4. Board Level Worksheet'!$C$28,"")</f>
        <v/>
      </c>
      <c r="O25" s="54" t="str">
        <f>IF($C25='4. Board Level Worksheet'!$C$5,'4. Board Level Worksheet'!#REF!,"")</f>
        <v/>
      </c>
      <c r="P25" t="s">
        <v>228</v>
      </c>
      <c r="Q25" s="54">
        <v>1162000</v>
      </c>
      <c r="R25" s="54">
        <v>1162000</v>
      </c>
      <c r="S25" s="54">
        <v>673025</v>
      </c>
      <c r="T25" s="54">
        <v>120000</v>
      </c>
      <c r="U25" s="54">
        <v>794</v>
      </c>
      <c r="V25" s="54">
        <f t="shared" si="0"/>
        <v>794000</v>
      </c>
      <c r="W25" s="54">
        <v>793548</v>
      </c>
      <c r="X25" s="54">
        <v>611145</v>
      </c>
      <c r="Y25" s="53"/>
      <c r="Z25" s="53"/>
      <c r="AA25" s="53"/>
    </row>
    <row r="26" spans="1:27">
      <c r="A26">
        <v>24</v>
      </c>
      <c r="B26" s="13">
        <v>22</v>
      </c>
      <c r="C26" t="s">
        <v>229</v>
      </c>
      <c r="D26" s="15"/>
      <c r="E26" s="15"/>
      <c r="F26" s="15"/>
      <c r="G26" s="15"/>
      <c r="H26" s="15"/>
      <c r="I26" s="15"/>
      <c r="J26" s="15"/>
      <c r="K26" s="52" t="str">
        <f>IF($C26='4. Board Level Worksheet'!$C$5,'4. Board Level Worksheet'!$C$18,"")</f>
        <v/>
      </c>
      <c r="L26" s="52" t="str">
        <f>IF($C26='4. Board Level Worksheet'!$C$5,'4. Board Level Worksheet'!$C$19,"")</f>
        <v/>
      </c>
      <c r="M26" s="54" t="str">
        <f>IF($C26='4. Board Level Worksheet'!$C$5,'4. Board Level Worksheet'!$C$21,"")</f>
        <v/>
      </c>
      <c r="N26" s="54" t="str">
        <f>IF($C26='4. Board Level Worksheet'!$C$5,'4. Board Level Worksheet'!$C$28,"")</f>
        <v/>
      </c>
      <c r="O26" s="54" t="str">
        <f>IF($C26='4. Board Level Worksheet'!$C$5,'4. Board Level Worksheet'!#REF!,"")</f>
        <v/>
      </c>
      <c r="P26" t="s">
        <v>229</v>
      </c>
      <c r="Q26" s="54">
        <v>1019300</v>
      </c>
      <c r="R26" s="54">
        <v>1019300</v>
      </c>
      <c r="S26" s="54">
        <v>538014</v>
      </c>
      <c r="T26" s="54">
        <v>69000</v>
      </c>
      <c r="U26" s="54">
        <v>428</v>
      </c>
      <c r="V26" s="54">
        <f t="shared" si="0"/>
        <v>428000</v>
      </c>
      <c r="W26" s="54">
        <v>810095</v>
      </c>
      <c r="X26" s="54">
        <v>594963</v>
      </c>
      <c r="Y26" s="53"/>
      <c r="Z26" s="53"/>
      <c r="AA26" s="53"/>
    </row>
    <row r="27" spans="1:27">
      <c r="A27">
        <v>25</v>
      </c>
      <c r="B27" s="13">
        <v>23</v>
      </c>
      <c r="C27" t="s">
        <v>230</v>
      </c>
      <c r="D27" s="15"/>
      <c r="E27" s="15"/>
      <c r="F27" s="15"/>
      <c r="G27" s="15"/>
      <c r="H27" s="15"/>
      <c r="I27" s="15"/>
      <c r="J27" s="15"/>
      <c r="K27" s="52" t="str">
        <f>IF($C27='4. Board Level Worksheet'!$C$5,'4. Board Level Worksheet'!$C$18,"")</f>
        <v/>
      </c>
      <c r="L27" s="52" t="str">
        <f>IF($C27='4. Board Level Worksheet'!$C$5,'4. Board Level Worksheet'!$C$19,"")</f>
        <v/>
      </c>
      <c r="M27" s="54" t="str">
        <f>IF($C27='4. Board Level Worksheet'!$C$5,'4. Board Level Worksheet'!$C$21,"")</f>
        <v/>
      </c>
      <c r="N27" s="54" t="str">
        <f>IF($C27='4. Board Level Worksheet'!$C$5,'4. Board Level Worksheet'!$C$28,"")</f>
        <v/>
      </c>
      <c r="O27" s="54" t="str">
        <f>IF($C27='4. Board Level Worksheet'!$C$5,'4. Board Level Worksheet'!#REF!,"")</f>
        <v/>
      </c>
      <c r="P27" t="s">
        <v>230</v>
      </c>
      <c r="Q27" s="54">
        <v>764100</v>
      </c>
      <c r="R27" s="54">
        <v>764100</v>
      </c>
      <c r="S27" s="54">
        <v>367275</v>
      </c>
      <c r="T27" s="54">
        <v>67000</v>
      </c>
      <c r="U27" s="54">
        <v>765</v>
      </c>
      <c r="V27" s="54">
        <f t="shared" si="0"/>
        <v>765000</v>
      </c>
      <c r="W27" s="54">
        <v>827338</v>
      </c>
      <c r="X27" s="54">
        <v>538674</v>
      </c>
      <c r="Y27" s="53"/>
      <c r="Z27" s="53"/>
      <c r="AA27" s="53"/>
    </row>
    <row r="28" spans="1:27">
      <c r="A28">
        <v>26</v>
      </c>
      <c r="B28" s="13">
        <v>24</v>
      </c>
      <c r="C28" t="s">
        <v>231</v>
      </c>
      <c r="D28" s="15"/>
      <c r="E28" s="15"/>
      <c r="F28" s="15"/>
      <c r="G28" s="15"/>
      <c r="H28" s="15"/>
      <c r="I28" s="15"/>
      <c r="J28" s="15"/>
      <c r="K28" s="52" t="str">
        <f>IF($C28='4. Board Level Worksheet'!$C$5,'4. Board Level Worksheet'!$C$18,"")</f>
        <v/>
      </c>
      <c r="L28" s="52" t="str">
        <f>IF($C28='4. Board Level Worksheet'!$C$5,'4. Board Level Worksheet'!$C$19,"")</f>
        <v/>
      </c>
      <c r="M28" s="54" t="str">
        <f>IF($C28='4. Board Level Worksheet'!$C$5,'4. Board Level Worksheet'!$C$21,"")</f>
        <v/>
      </c>
      <c r="N28" s="54" t="str">
        <f>IF($C28='4. Board Level Worksheet'!$C$5,'4. Board Level Worksheet'!$C$28,"")</f>
        <v/>
      </c>
      <c r="O28" s="54" t="str">
        <f>IF($C28='4. Board Level Worksheet'!$C$5,'4. Board Level Worksheet'!#REF!,"")</f>
        <v/>
      </c>
      <c r="P28" t="s">
        <v>231</v>
      </c>
      <c r="Q28" s="54">
        <v>1467400</v>
      </c>
      <c r="R28" s="54">
        <v>1467400</v>
      </c>
      <c r="S28" s="54">
        <v>863236</v>
      </c>
      <c r="T28" s="54">
        <v>156000</v>
      </c>
      <c r="U28" s="54">
        <v>331</v>
      </c>
      <c r="V28" s="54">
        <f t="shared" si="0"/>
        <v>331000</v>
      </c>
      <c r="W28" s="54">
        <v>1034771</v>
      </c>
      <c r="X28" s="54">
        <v>710793</v>
      </c>
      <c r="Y28" s="53"/>
      <c r="Z28" s="53"/>
      <c r="AA28" s="53"/>
    </row>
    <row r="29" spans="1:27">
      <c r="A29">
        <v>27</v>
      </c>
      <c r="B29" s="13">
        <v>25</v>
      </c>
      <c r="C29" t="s">
        <v>232</v>
      </c>
      <c r="D29" s="15"/>
      <c r="E29" s="15"/>
      <c r="F29" s="15"/>
      <c r="G29" s="15"/>
      <c r="H29" s="15"/>
      <c r="I29" s="15"/>
      <c r="J29" s="15"/>
      <c r="K29" s="52" t="str">
        <f>IF($C29='4. Board Level Worksheet'!$C$5,'4. Board Level Worksheet'!$C$18,"")</f>
        <v/>
      </c>
      <c r="L29" s="52" t="str">
        <f>IF($C29='4. Board Level Worksheet'!$C$5,'4. Board Level Worksheet'!$C$19,"")</f>
        <v/>
      </c>
      <c r="M29" s="54" t="str">
        <f>IF($C29='4. Board Level Worksheet'!$C$5,'4. Board Level Worksheet'!$C$21,"")</f>
        <v/>
      </c>
      <c r="N29" s="54" t="str">
        <f>IF($C29='4. Board Level Worksheet'!$C$5,'4. Board Level Worksheet'!$C$28,"")</f>
        <v/>
      </c>
      <c r="O29" s="54" t="str">
        <f>IF($C29='4. Board Level Worksheet'!$C$5,'4. Board Level Worksheet'!#REF!,"")</f>
        <v/>
      </c>
      <c r="P29" t="s">
        <v>232</v>
      </c>
      <c r="Q29" s="54">
        <v>1681500</v>
      </c>
      <c r="R29" s="54">
        <v>1681500</v>
      </c>
      <c r="S29" s="54">
        <v>1073366</v>
      </c>
      <c r="T29" s="54">
        <v>161000</v>
      </c>
      <c r="U29" s="54">
        <v>780</v>
      </c>
      <c r="V29" s="54">
        <f t="shared" si="0"/>
        <v>780000</v>
      </c>
      <c r="W29" s="54">
        <v>968614</v>
      </c>
      <c r="X29" s="54">
        <v>739548</v>
      </c>
      <c r="Y29" s="53"/>
      <c r="Z29" s="53"/>
      <c r="AA29" s="53"/>
    </row>
    <row r="30" spans="1:27">
      <c r="A30">
        <v>28</v>
      </c>
      <c r="B30" s="13">
        <v>26</v>
      </c>
      <c r="C30" t="s">
        <v>233</v>
      </c>
      <c r="D30" s="15"/>
      <c r="E30" s="15"/>
      <c r="F30" s="15"/>
      <c r="G30" s="15"/>
      <c r="H30" s="15"/>
      <c r="I30" s="15"/>
      <c r="J30" s="15"/>
      <c r="K30" s="52" t="str">
        <f>IF($C30='4. Board Level Worksheet'!$C$5,'4. Board Level Worksheet'!$C$18,"")</f>
        <v/>
      </c>
      <c r="L30" s="52" t="str">
        <f>IF($C30='4. Board Level Worksheet'!$C$5,'4. Board Level Worksheet'!$C$19,"")</f>
        <v/>
      </c>
      <c r="M30" s="54" t="str">
        <f>IF($C30='4. Board Level Worksheet'!$C$5,'4. Board Level Worksheet'!$C$21,"")</f>
        <v/>
      </c>
      <c r="N30" s="54" t="str">
        <f>IF($C30='4. Board Level Worksheet'!$C$5,'4. Board Level Worksheet'!$C$28,"")</f>
        <v/>
      </c>
      <c r="O30" s="54" t="str">
        <f>IF($C30='4. Board Level Worksheet'!$C$5,'4. Board Level Worksheet'!#REF!,"")</f>
        <v/>
      </c>
      <c r="P30" t="s">
        <v>233</v>
      </c>
      <c r="Q30" s="54">
        <v>860700</v>
      </c>
      <c r="R30" s="54">
        <v>860700</v>
      </c>
      <c r="S30" s="54">
        <v>438959</v>
      </c>
      <c r="T30" s="54">
        <v>58000</v>
      </c>
      <c r="U30" s="54">
        <v>147</v>
      </c>
      <c r="V30" s="54">
        <f t="shared" si="0"/>
        <v>147000</v>
      </c>
      <c r="W30" s="54">
        <v>541141</v>
      </c>
      <c r="X30" s="54">
        <v>419649</v>
      </c>
      <c r="Y30" s="53"/>
      <c r="Z30" s="53"/>
      <c r="AA30" s="53"/>
    </row>
    <row r="31" spans="1:27">
      <c r="A31">
        <v>29</v>
      </c>
      <c r="B31" s="13">
        <v>27</v>
      </c>
      <c r="C31" t="s">
        <v>234</v>
      </c>
      <c r="D31" s="15"/>
      <c r="E31" s="15"/>
      <c r="F31" s="15"/>
      <c r="G31" s="15"/>
      <c r="H31" s="15"/>
      <c r="I31" s="15"/>
      <c r="J31" s="15"/>
      <c r="K31" s="52" t="str">
        <f>IF($C31='4. Board Level Worksheet'!$C$5,'4. Board Level Worksheet'!$C$18,"")</f>
        <v/>
      </c>
      <c r="L31" s="52" t="str">
        <f>IF($C31='4. Board Level Worksheet'!$C$5,'4. Board Level Worksheet'!$C$19,"")</f>
        <v/>
      </c>
      <c r="M31" s="54" t="str">
        <f>IF($C31='4. Board Level Worksheet'!$C$5,'4. Board Level Worksheet'!$C$21,"")</f>
        <v/>
      </c>
      <c r="N31" s="54" t="str">
        <f>IF($C31='4. Board Level Worksheet'!$C$5,'4. Board Level Worksheet'!$C$28,"")</f>
        <v/>
      </c>
      <c r="O31" s="54" t="str">
        <f>IF($C31='4. Board Level Worksheet'!$C$5,'4. Board Level Worksheet'!#REF!,"")</f>
        <v/>
      </c>
      <c r="P31" t="s">
        <v>234</v>
      </c>
      <c r="Q31" s="54">
        <v>568100</v>
      </c>
      <c r="R31" s="54">
        <v>568100</v>
      </c>
      <c r="S31" s="54">
        <v>313965</v>
      </c>
      <c r="T31" s="54">
        <v>49000</v>
      </c>
      <c r="U31" s="54">
        <v>820</v>
      </c>
      <c r="V31" s="54">
        <f t="shared" si="0"/>
        <v>820000</v>
      </c>
      <c r="W31" s="54">
        <v>722400</v>
      </c>
      <c r="X31" s="54">
        <v>538440</v>
      </c>
      <c r="Y31" s="53"/>
      <c r="Z31" s="53"/>
      <c r="AA31" s="53"/>
    </row>
    <row r="32" spans="1:27">
      <c r="A32">
        <v>30</v>
      </c>
      <c r="B32" s="13">
        <v>28</v>
      </c>
      <c r="C32" t="s">
        <v>235</v>
      </c>
      <c r="D32" s="15"/>
      <c r="E32" s="15"/>
      <c r="F32" s="15"/>
      <c r="G32" s="15"/>
      <c r="H32" s="15"/>
      <c r="I32" s="15"/>
      <c r="J32" s="15"/>
      <c r="K32" s="52" t="str">
        <f>IF($C32='4. Board Level Worksheet'!$C$5,'4. Board Level Worksheet'!$C$18,"")</f>
        <v/>
      </c>
      <c r="L32" s="52" t="str">
        <f>IF($C32='4. Board Level Worksheet'!$C$5,'4. Board Level Worksheet'!$C$19,"")</f>
        <v/>
      </c>
      <c r="M32" s="54" t="str">
        <f>IF($C32='4. Board Level Worksheet'!$C$5,'4. Board Level Worksheet'!$C$21,"")</f>
        <v/>
      </c>
      <c r="N32" s="54" t="str">
        <f>IF($C32='4. Board Level Worksheet'!$C$5,'4. Board Level Worksheet'!$C$28,"")</f>
        <v/>
      </c>
      <c r="O32" s="54" t="str">
        <f>IF($C32='4. Board Level Worksheet'!$C$5,'4. Board Level Worksheet'!#REF!,"")</f>
        <v/>
      </c>
      <c r="P32" t="s">
        <v>235</v>
      </c>
      <c r="Q32" s="54">
        <v>284900</v>
      </c>
      <c r="R32" s="54">
        <v>284900</v>
      </c>
      <c r="S32" s="54">
        <v>172559</v>
      </c>
      <c r="T32" s="54">
        <v>21000</v>
      </c>
      <c r="U32" s="54">
        <v>63</v>
      </c>
      <c r="V32" s="54">
        <f t="shared" si="0"/>
        <v>63000</v>
      </c>
      <c r="W32" s="54">
        <v>187020</v>
      </c>
      <c r="X32" s="54">
        <v>137918</v>
      </c>
      <c r="Y32" s="53"/>
      <c r="Z32" s="53"/>
      <c r="AA32" s="53"/>
    </row>
    <row r="33" spans="1:27">
      <c r="A33">
        <v>31</v>
      </c>
      <c r="B33" s="13">
        <v>29</v>
      </c>
      <c r="C33" t="s">
        <v>281</v>
      </c>
      <c r="D33" s="15"/>
      <c r="E33" s="15"/>
      <c r="F33" s="15"/>
      <c r="G33" s="15"/>
      <c r="H33" s="15"/>
      <c r="I33" s="15"/>
      <c r="J33" s="15"/>
      <c r="K33" s="52" t="str">
        <f>IF($C33='4. Board Level Worksheet'!$C$5,'4. Board Level Worksheet'!$C$18,"")</f>
        <v/>
      </c>
      <c r="L33" s="52" t="str">
        <f>IF($C33='4. Board Level Worksheet'!$C$5,'4. Board Level Worksheet'!$C$19,"")</f>
        <v/>
      </c>
      <c r="M33" s="54" t="str">
        <f>IF($C33='4. Board Level Worksheet'!$C$5,'4. Board Level Worksheet'!$C$21,"")</f>
        <v/>
      </c>
      <c r="N33" s="54" t="str">
        <f>IF($C33='4. Board Level Worksheet'!$C$5,'4. Board Level Worksheet'!$C$28,"")</f>
        <v/>
      </c>
      <c r="O33" s="54" t="str">
        <f>IF($C33='4. Board Level Worksheet'!$C$5,'4. Board Level Worksheet'!#REF!,"")</f>
        <v/>
      </c>
      <c r="P33" t="s">
        <v>281</v>
      </c>
      <c r="Q33" s="54">
        <v>447100</v>
      </c>
      <c r="R33" s="54">
        <v>447100</v>
      </c>
      <c r="S33" s="54">
        <v>250077</v>
      </c>
      <c r="T33" s="54">
        <v>38000</v>
      </c>
      <c r="U33" s="54">
        <v>199</v>
      </c>
      <c r="V33" s="54">
        <f t="shared" si="0"/>
        <v>199000</v>
      </c>
      <c r="W33" s="54">
        <v>288292</v>
      </c>
      <c r="X33" s="54">
        <v>210815</v>
      </c>
      <c r="Y33" s="53"/>
      <c r="Z33" s="53"/>
      <c r="AA33" s="53"/>
    </row>
    <row r="34" spans="1:27">
      <c r="A34">
        <v>32</v>
      </c>
      <c r="B34" s="13" t="s">
        <v>22</v>
      </c>
      <c r="C34" t="s">
        <v>236</v>
      </c>
      <c r="D34" s="15"/>
      <c r="E34" s="15"/>
      <c r="F34" s="15"/>
      <c r="G34" s="15"/>
      <c r="H34" s="15"/>
      <c r="I34" s="15"/>
      <c r="J34" s="15"/>
      <c r="K34" s="52" t="str">
        <f>IF($C34='4. Board Level Worksheet'!$C$5,'4. Board Level Worksheet'!$C$18,"")</f>
        <v/>
      </c>
      <c r="L34" s="52" t="str">
        <f>IF($C34='4. Board Level Worksheet'!$C$5,'4. Board Level Worksheet'!$C$19,"")</f>
        <v/>
      </c>
      <c r="M34" s="54" t="str">
        <f>IF($C34='4. Board Level Worksheet'!$C$5,'4. Board Level Worksheet'!$C$21,"")</f>
        <v/>
      </c>
      <c r="N34" s="54" t="str">
        <f>IF($C34='4. Board Level Worksheet'!$C$5,'4. Board Level Worksheet'!$C$28,"")</f>
        <v/>
      </c>
      <c r="O34" s="54" t="str">
        <f>IF($C34='4. Board Level Worksheet'!$C$5,'4. Board Level Worksheet'!#REF!,"")</f>
        <v/>
      </c>
      <c r="P34" t="s">
        <v>236</v>
      </c>
      <c r="Q34" s="54">
        <v>102000</v>
      </c>
      <c r="R34" s="54">
        <v>102000</v>
      </c>
      <c r="S34" s="54">
        <v>42093</v>
      </c>
      <c r="T34" s="54">
        <v>7000</v>
      </c>
      <c r="U34" s="54">
        <v>58</v>
      </c>
      <c r="V34" s="54">
        <f t="shared" si="0"/>
        <v>58000</v>
      </c>
      <c r="W34" s="54">
        <v>178635</v>
      </c>
      <c r="X34" s="54">
        <v>127317</v>
      </c>
      <c r="Y34" s="53"/>
      <c r="Z34" s="53"/>
      <c r="AA34" s="53"/>
    </row>
    <row r="35" spans="1:27">
      <c r="A35">
        <v>33</v>
      </c>
      <c r="B35" s="13" t="s">
        <v>23</v>
      </c>
      <c r="C35" t="s">
        <v>238</v>
      </c>
      <c r="D35" s="15"/>
      <c r="E35" s="15"/>
      <c r="F35" s="15"/>
      <c r="G35" s="15"/>
      <c r="H35" s="15"/>
      <c r="I35" s="15"/>
      <c r="J35" s="15"/>
      <c r="K35" s="52" t="str">
        <f>IF($C35='4. Board Level Worksheet'!$C$5,'4. Board Level Worksheet'!$C$18,"")</f>
        <v/>
      </c>
      <c r="L35" s="52" t="str">
        <f>IF($C35='4. Board Level Worksheet'!$C$5,'4. Board Level Worksheet'!$C$19,"")</f>
        <v/>
      </c>
      <c r="M35" s="54" t="str">
        <f>IF($C35='4. Board Level Worksheet'!$C$5,'4. Board Level Worksheet'!$C$21,"")</f>
        <v/>
      </c>
      <c r="N35" s="54" t="str">
        <f>IF($C35='4. Board Level Worksheet'!$C$5,'4. Board Level Worksheet'!$C$28,"")</f>
        <v/>
      </c>
      <c r="O35" s="54" t="str">
        <f>IF($C35='4. Board Level Worksheet'!$C$5,'4. Board Level Worksheet'!#REF!,"")</f>
        <v/>
      </c>
      <c r="P35" t="s">
        <v>238</v>
      </c>
      <c r="Q35" s="54">
        <v>100900</v>
      </c>
      <c r="R35" s="54">
        <v>100900</v>
      </c>
      <c r="S35" s="54">
        <v>51728</v>
      </c>
      <c r="T35" s="54">
        <v>8000</v>
      </c>
      <c r="U35" s="54">
        <v>215</v>
      </c>
      <c r="V35" s="54">
        <f t="shared" si="0"/>
        <v>215000</v>
      </c>
      <c r="W35" s="54">
        <v>159333</v>
      </c>
      <c r="X35" s="54">
        <v>109628</v>
      </c>
      <c r="Y35" s="53"/>
      <c r="Z35" s="53"/>
      <c r="AA35" s="53"/>
    </row>
    <row r="36" spans="1:27">
      <c r="A36">
        <v>34</v>
      </c>
      <c r="B36" s="13">
        <v>31</v>
      </c>
      <c r="C36" t="s">
        <v>239</v>
      </c>
      <c r="D36" s="15"/>
      <c r="E36" s="15"/>
      <c r="F36" s="15"/>
      <c r="G36" s="15"/>
      <c r="H36" s="15"/>
      <c r="I36" s="15"/>
      <c r="J36" s="15"/>
      <c r="K36" s="52" t="str">
        <f>IF($C36='4. Board Level Worksheet'!$C$5,'4. Board Level Worksheet'!$C$18,"")</f>
        <v/>
      </c>
      <c r="L36" s="52" t="str">
        <f>IF($C36='4. Board Level Worksheet'!$C$5,'4. Board Level Worksheet'!$C$19,"")</f>
        <v/>
      </c>
      <c r="M36" s="54" t="str">
        <f>IF($C36='4. Board Level Worksheet'!$C$5,'4. Board Level Worksheet'!$C$21,"")</f>
        <v/>
      </c>
      <c r="N36" s="54" t="str">
        <f>IF($C36='4. Board Level Worksheet'!$C$5,'4. Board Level Worksheet'!$C$28,"")</f>
        <v/>
      </c>
      <c r="O36" s="54" t="str">
        <f>IF($C36='4. Board Level Worksheet'!$C$5,'4. Board Level Worksheet'!#REF!,"")</f>
        <v/>
      </c>
      <c r="P36" t="s">
        <v>239</v>
      </c>
      <c r="Q36" s="54">
        <v>156700</v>
      </c>
      <c r="R36" s="54">
        <v>156700</v>
      </c>
      <c r="S36" s="54">
        <v>67410</v>
      </c>
      <c r="T36" s="54">
        <v>11000</v>
      </c>
      <c r="U36" s="54">
        <v>56</v>
      </c>
      <c r="V36" s="54">
        <f t="shared" si="0"/>
        <v>56000</v>
      </c>
      <c r="W36" s="54">
        <v>150144</v>
      </c>
      <c r="X36" s="54">
        <v>111558</v>
      </c>
      <c r="Y36" s="53"/>
      <c r="Z36" s="53"/>
      <c r="AA36" s="53"/>
    </row>
    <row r="37" spans="1:27">
      <c r="A37">
        <v>35</v>
      </c>
      <c r="B37" s="13">
        <v>32</v>
      </c>
      <c r="C37" t="s">
        <v>240</v>
      </c>
      <c r="D37" s="15"/>
      <c r="E37" s="15"/>
      <c r="F37" s="15"/>
      <c r="G37" s="15"/>
      <c r="H37" s="15"/>
      <c r="I37" s="15"/>
      <c r="J37" s="15"/>
      <c r="K37" s="52" t="str">
        <f>IF($C37='4. Board Level Worksheet'!$C$5,'4. Board Level Worksheet'!$C$18,"")</f>
        <v/>
      </c>
      <c r="L37" s="52" t="str">
        <f>IF($C37='4. Board Level Worksheet'!$C$5,'4. Board Level Worksheet'!$C$19,"")</f>
        <v/>
      </c>
      <c r="M37" s="54" t="str">
        <f>IF($C37='4. Board Level Worksheet'!$C$5,'4. Board Level Worksheet'!$C$21,"")</f>
        <v/>
      </c>
      <c r="N37" s="54" t="str">
        <f>IF($C37='4. Board Level Worksheet'!$C$5,'4. Board Level Worksheet'!$C$28,"")</f>
        <v/>
      </c>
      <c r="O37" s="54" t="str">
        <f>IF($C37='4. Board Level Worksheet'!$C$5,'4. Board Level Worksheet'!#REF!,"")</f>
        <v/>
      </c>
      <c r="P37" t="s">
        <v>240</v>
      </c>
      <c r="Q37" s="54">
        <v>176400</v>
      </c>
      <c r="R37" s="54">
        <v>176400</v>
      </c>
      <c r="S37" s="54">
        <v>93118</v>
      </c>
      <c r="T37" s="54">
        <v>14000</v>
      </c>
      <c r="U37" s="54">
        <v>37</v>
      </c>
      <c r="V37" s="54">
        <f t="shared" si="0"/>
        <v>37000</v>
      </c>
      <c r="W37" s="54">
        <v>100504</v>
      </c>
      <c r="X37" s="54">
        <v>80125</v>
      </c>
      <c r="Y37" s="53"/>
      <c r="Z37" s="53"/>
      <c r="AA37" s="53"/>
    </row>
    <row r="38" spans="1:27">
      <c r="A38">
        <v>36</v>
      </c>
      <c r="B38" s="13" t="s">
        <v>24</v>
      </c>
      <c r="C38" t="s">
        <v>241</v>
      </c>
      <c r="D38" s="15"/>
      <c r="E38" s="15"/>
      <c r="F38" s="15"/>
      <c r="G38" s="15"/>
      <c r="H38" s="15"/>
      <c r="I38" s="15"/>
      <c r="J38" s="15"/>
      <c r="K38" s="52" t="str">
        <f>IF($C38='4. Board Level Worksheet'!$C$5,'4. Board Level Worksheet'!$C$18,"")</f>
        <v/>
      </c>
      <c r="L38" s="52" t="str">
        <f>IF($C38='4. Board Level Worksheet'!$C$5,'4. Board Level Worksheet'!$C$19,"")</f>
        <v/>
      </c>
      <c r="M38" s="54" t="str">
        <f>IF($C38='4. Board Level Worksheet'!$C$5,'4. Board Level Worksheet'!$C$21,"")</f>
        <v/>
      </c>
      <c r="N38" s="54" t="str">
        <f>IF($C38='4. Board Level Worksheet'!$C$5,'4. Board Level Worksheet'!$C$28,"")</f>
        <v/>
      </c>
      <c r="O38" s="54" t="str">
        <f>IF($C38='4. Board Level Worksheet'!$C$5,'4. Board Level Worksheet'!#REF!,"")</f>
        <v/>
      </c>
      <c r="P38" t="s">
        <v>241</v>
      </c>
      <c r="Q38" s="54">
        <v>50700</v>
      </c>
      <c r="R38" s="54">
        <v>50700</v>
      </c>
      <c r="S38" s="54">
        <v>20789</v>
      </c>
      <c r="T38" s="54">
        <v>6000</v>
      </c>
      <c r="U38" s="54">
        <v>7</v>
      </c>
      <c r="V38" s="54">
        <f t="shared" si="0"/>
        <v>7000</v>
      </c>
      <c r="W38" s="54">
        <v>23810</v>
      </c>
      <c r="X38" s="54">
        <v>20300</v>
      </c>
      <c r="Y38" s="53"/>
      <c r="Z38" s="53"/>
      <c r="AA38" s="53"/>
    </row>
    <row r="39" spans="1:27">
      <c r="A39">
        <v>37</v>
      </c>
      <c r="B39" s="13" t="s">
        <v>25</v>
      </c>
      <c r="C39" t="s">
        <v>242</v>
      </c>
      <c r="D39" s="15"/>
      <c r="E39" s="15"/>
      <c r="F39" s="15"/>
      <c r="G39" s="15"/>
      <c r="H39" s="15"/>
      <c r="I39" s="15"/>
      <c r="J39" s="15"/>
      <c r="K39" s="52" t="str">
        <f>IF($C39='4. Board Level Worksheet'!$C$5,'4. Board Level Worksheet'!$C$18,"")</f>
        <v/>
      </c>
      <c r="L39" s="52" t="str">
        <f>IF($C39='4. Board Level Worksheet'!$C$5,'4. Board Level Worksheet'!$C$19,"")</f>
        <v/>
      </c>
      <c r="M39" s="54" t="str">
        <f>IF($C39='4. Board Level Worksheet'!$C$5,'4. Board Level Worksheet'!$C$21,"")</f>
        <v/>
      </c>
      <c r="N39" s="54" t="str">
        <f>IF($C39='4. Board Level Worksheet'!$C$5,'4. Board Level Worksheet'!$C$28,"")</f>
        <v/>
      </c>
      <c r="O39" s="54" t="str">
        <f>IF($C39='4. Board Level Worksheet'!$C$5,'4. Board Level Worksheet'!#REF!,"")</f>
        <v/>
      </c>
      <c r="P39" t="s">
        <v>242</v>
      </c>
      <c r="Q39" s="54">
        <v>42900</v>
      </c>
      <c r="R39" s="54">
        <v>42900</v>
      </c>
      <c r="S39" s="54">
        <v>16799</v>
      </c>
      <c r="T39" s="54">
        <v>4000</v>
      </c>
      <c r="U39" s="54">
        <v>4</v>
      </c>
      <c r="V39" s="54">
        <f t="shared" si="0"/>
        <v>4000</v>
      </c>
      <c r="W39" s="54">
        <v>23241</v>
      </c>
      <c r="X39" s="54">
        <v>19854</v>
      </c>
      <c r="Y39" s="53"/>
      <c r="Z39" s="53"/>
      <c r="AA39" s="53"/>
    </row>
    <row r="40" spans="1:27">
      <c r="A40">
        <v>38</v>
      </c>
      <c r="B40" s="13" t="s">
        <v>26</v>
      </c>
      <c r="C40" t="s">
        <v>243</v>
      </c>
      <c r="D40" s="15"/>
      <c r="E40" s="15"/>
      <c r="F40" s="15"/>
      <c r="G40" s="15"/>
      <c r="H40" s="15"/>
      <c r="I40" s="15"/>
      <c r="J40" s="15"/>
      <c r="K40" s="52" t="str">
        <f>IF($C40='4. Board Level Worksheet'!$C$5,'4. Board Level Worksheet'!$C$18,"")</f>
        <v/>
      </c>
      <c r="L40" s="52" t="str">
        <f>IF($C40='4. Board Level Worksheet'!$C$5,'4. Board Level Worksheet'!$C$19,"")</f>
        <v/>
      </c>
      <c r="M40" s="54" t="str">
        <f>IF($C40='4. Board Level Worksheet'!$C$5,'4. Board Level Worksheet'!$C$21,"")</f>
        <v/>
      </c>
      <c r="N40" s="54" t="str">
        <f>IF($C40='4. Board Level Worksheet'!$C$5,'4. Board Level Worksheet'!$C$28,"")</f>
        <v/>
      </c>
      <c r="O40" s="54" t="str">
        <f>IF($C40='4. Board Level Worksheet'!$C$5,'4. Board Level Worksheet'!#REF!,"")</f>
        <v/>
      </c>
      <c r="P40" t="s">
        <v>243</v>
      </c>
      <c r="Q40" s="54">
        <v>210300</v>
      </c>
      <c r="R40" s="54">
        <v>210300</v>
      </c>
      <c r="S40" s="54">
        <v>96697</v>
      </c>
      <c r="T40" s="54">
        <v>18000</v>
      </c>
      <c r="U40" s="54">
        <v>22</v>
      </c>
      <c r="V40" s="54">
        <f t="shared" si="0"/>
        <v>22000</v>
      </c>
      <c r="W40" s="54">
        <v>108950</v>
      </c>
      <c r="X40" s="54">
        <v>87236</v>
      </c>
      <c r="Y40" s="53"/>
      <c r="Z40" s="53"/>
      <c r="AA40" s="53"/>
    </row>
    <row r="41" spans="1:27">
      <c r="A41">
        <v>39</v>
      </c>
      <c r="B41" s="13" t="s">
        <v>27</v>
      </c>
      <c r="C41" t="s">
        <v>244</v>
      </c>
      <c r="D41" s="15"/>
      <c r="E41" s="15"/>
      <c r="F41" s="15"/>
      <c r="G41" s="15"/>
      <c r="H41" s="15"/>
      <c r="I41" s="15"/>
      <c r="J41" s="15"/>
      <c r="K41" s="52" t="str">
        <f>IF($C41='4. Board Level Worksheet'!$C$5,'4. Board Level Worksheet'!$C$18,"")</f>
        <v/>
      </c>
      <c r="L41" s="52" t="str">
        <f>IF($C41='4. Board Level Worksheet'!$C$5,'4. Board Level Worksheet'!$C$19,"")</f>
        <v/>
      </c>
      <c r="M41" s="54" t="str">
        <f>IF($C41='4. Board Level Worksheet'!$C$5,'4. Board Level Worksheet'!$C$21,"")</f>
        <v/>
      </c>
      <c r="N41" s="54" t="str">
        <f>IF($C41='4. Board Level Worksheet'!$C$5,'4. Board Level Worksheet'!$C$28,"")</f>
        <v/>
      </c>
      <c r="O41" s="54" t="str">
        <f>IF($C41='4. Board Level Worksheet'!$C$5,'4. Board Level Worksheet'!#REF!,"")</f>
        <v/>
      </c>
      <c r="P41" t="s">
        <v>244</v>
      </c>
      <c r="Q41" s="54">
        <v>77700</v>
      </c>
      <c r="R41" s="54">
        <v>77700</v>
      </c>
      <c r="S41" s="54">
        <v>25886</v>
      </c>
      <c r="T41" s="54">
        <v>5000</v>
      </c>
      <c r="U41" s="54">
        <v>7</v>
      </c>
      <c r="V41" s="54">
        <f t="shared" si="0"/>
        <v>7000</v>
      </c>
      <c r="W41" s="54">
        <v>47476</v>
      </c>
      <c r="X41" s="54">
        <v>39064</v>
      </c>
      <c r="Y41" s="53"/>
      <c r="Z41" s="53"/>
      <c r="AA41" s="53"/>
    </row>
    <row r="42" spans="1:27">
      <c r="A42">
        <v>40</v>
      </c>
      <c r="B42" s="13">
        <v>35</v>
      </c>
      <c r="C42" t="s">
        <v>245</v>
      </c>
      <c r="D42" s="15"/>
      <c r="E42" s="15"/>
      <c r="F42" s="15"/>
      <c r="G42" s="15"/>
      <c r="H42" s="15"/>
      <c r="I42" s="15"/>
      <c r="J42" s="15"/>
      <c r="K42" s="52" t="str">
        <f>IF($C42='4. Board Level Worksheet'!$C$5,'4. Board Level Worksheet'!$C$18,"")</f>
        <v/>
      </c>
      <c r="L42" s="52" t="str">
        <f>IF($C42='4. Board Level Worksheet'!$C$5,'4. Board Level Worksheet'!$C$19,"")</f>
        <v/>
      </c>
      <c r="M42" s="54" t="str">
        <f>IF($C42='4. Board Level Worksheet'!$C$5,'4. Board Level Worksheet'!$C$21,"")</f>
        <v/>
      </c>
      <c r="N42" s="54" t="str">
        <f>IF($C42='4. Board Level Worksheet'!$C$5,'4. Board Level Worksheet'!$C$28,"")</f>
        <v/>
      </c>
      <c r="O42" s="54" t="str">
        <f>IF($C42='4. Board Level Worksheet'!$C$5,'4. Board Level Worksheet'!#REF!,"")</f>
        <v/>
      </c>
      <c r="P42" t="s">
        <v>245</v>
      </c>
      <c r="Q42" s="54">
        <v>124500</v>
      </c>
      <c r="R42" s="54">
        <v>124500</v>
      </c>
      <c r="S42" s="54">
        <v>67335</v>
      </c>
      <c r="T42" s="54">
        <v>13000</v>
      </c>
      <c r="U42" s="54">
        <v>15</v>
      </c>
      <c r="V42" s="54">
        <f t="shared" si="0"/>
        <v>15000</v>
      </c>
      <c r="W42" s="54">
        <v>68689</v>
      </c>
      <c r="X42" s="54">
        <v>55030</v>
      </c>
      <c r="Y42" s="53"/>
      <c r="Z42" s="53"/>
      <c r="AA42" s="53"/>
    </row>
    <row r="43" spans="1:27">
      <c r="A43">
        <v>41</v>
      </c>
      <c r="B43" s="13">
        <v>36</v>
      </c>
      <c r="C43" t="s">
        <v>246</v>
      </c>
      <c r="D43" s="15"/>
      <c r="E43" s="15"/>
      <c r="F43" s="15"/>
      <c r="G43" s="15"/>
      <c r="H43" s="15"/>
      <c r="I43" s="15"/>
      <c r="J43" s="15"/>
      <c r="K43" s="52" t="str">
        <f>IF($C43='4. Board Level Worksheet'!$C$5,'4. Board Level Worksheet'!$C$18,"")</f>
        <v/>
      </c>
      <c r="L43" s="52" t="str">
        <f>IF($C43='4. Board Level Worksheet'!$C$5,'4. Board Level Worksheet'!$C$19,"")</f>
        <v/>
      </c>
      <c r="M43" s="54" t="str">
        <f>IF($C43='4. Board Level Worksheet'!$C$5,'4. Board Level Worksheet'!$C$21,"")</f>
        <v/>
      </c>
      <c r="N43" s="54" t="str">
        <f>IF($C43='4. Board Level Worksheet'!$C$5,'4. Board Level Worksheet'!$C$28,"")</f>
        <v/>
      </c>
      <c r="O43" s="54" t="str">
        <f>IF($C43='4. Board Level Worksheet'!$C$5,'4. Board Level Worksheet'!#REF!,"")</f>
        <v/>
      </c>
      <c r="P43" t="s">
        <v>246</v>
      </c>
      <c r="Q43" s="54">
        <v>158300</v>
      </c>
      <c r="R43" s="54">
        <v>158300</v>
      </c>
      <c r="S43" s="54">
        <v>66229</v>
      </c>
      <c r="T43" s="54">
        <v>13000</v>
      </c>
      <c r="U43" s="54">
        <v>52</v>
      </c>
      <c r="V43" s="54">
        <f t="shared" si="0"/>
        <v>52000</v>
      </c>
      <c r="W43" s="54">
        <v>114830</v>
      </c>
      <c r="X43" s="54">
        <v>87646</v>
      </c>
      <c r="Y43" s="53"/>
      <c r="Z43" s="53"/>
      <c r="AA43" s="53"/>
    </row>
    <row r="44" spans="1:27">
      <c r="A44">
        <v>42</v>
      </c>
      <c r="B44" s="13">
        <v>37</v>
      </c>
      <c r="C44" t="s">
        <v>247</v>
      </c>
      <c r="D44" s="15"/>
      <c r="E44" s="15"/>
      <c r="F44" s="15"/>
      <c r="G44" s="15"/>
      <c r="H44" s="15"/>
      <c r="I44" s="15"/>
      <c r="J44" s="15"/>
      <c r="K44" s="52" t="str">
        <f>IF($C44='4. Board Level Worksheet'!$C$5,'4. Board Level Worksheet'!$C$18,"")</f>
        <v/>
      </c>
      <c r="L44" s="52" t="str">
        <f>IF($C44='4. Board Level Worksheet'!$C$5,'4. Board Level Worksheet'!$C$19,"")</f>
        <v/>
      </c>
      <c r="M44" s="54" t="str">
        <f>IF($C44='4. Board Level Worksheet'!$C$5,'4. Board Level Worksheet'!$C$21,"")</f>
        <v/>
      </c>
      <c r="N44" s="54" t="str">
        <f>IF($C44='4. Board Level Worksheet'!$C$5,'4. Board Level Worksheet'!$C$28,"")</f>
        <v/>
      </c>
      <c r="O44" s="54" t="str">
        <f>IF($C44='4. Board Level Worksheet'!$C$5,'4. Board Level Worksheet'!#REF!,"")</f>
        <v/>
      </c>
      <c r="P44" t="s">
        <v>247</v>
      </c>
      <c r="Q44" s="54">
        <v>454500</v>
      </c>
      <c r="R44" s="54">
        <v>454500</v>
      </c>
      <c r="S44" s="54">
        <v>283090</v>
      </c>
      <c r="T44" s="54">
        <v>40000</v>
      </c>
      <c r="U44" s="54">
        <v>167</v>
      </c>
      <c r="V44" s="54">
        <f t="shared" si="0"/>
        <v>167000</v>
      </c>
      <c r="W44" s="54">
        <v>390603</v>
      </c>
      <c r="X44" s="54">
        <v>268005</v>
      </c>
      <c r="Y44" s="53"/>
      <c r="Z44" s="53"/>
      <c r="AA44" s="53"/>
    </row>
    <row r="45" spans="1:27">
      <c r="A45">
        <v>43</v>
      </c>
      <c r="B45" s="13">
        <v>38</v>
      </c>
      <c r="C45" t="s">
        <v>248</v>
      </c>
      <c r="D45" s="15"/>
      <c r="E45" s="15"/>
      <c r="F45" s="15"/>
      <c r="G45" s="15"/>
      <c r="H45" s="15"/>
      <c r="I45" s="15"/>
      <c r="J45" s="15"/>
      <c r="K45" s="52" t="str">
        <f>IF($C45='4. Board Level Worksheet'!$C$5,'4. Board Level Worksheet'!$C$18,"")</f>
        <v/>
      </c>
      <c r="L45" s="52" t="str">
        <f>IF($C45='4. Board Level Worksheet'!$C$5,'4. Board Level Worksheet'!$C$19,"")</f>
        <v/>
      </c>
      <c r="M45" s="54" t="str">
        <f>IF($C45='4. Board Level Worksheet'!$C$5,'4. Board Level Worksheet'!$C$21,"")</f>
        <v/>
      </c>
      <c r="N45" s="54" t="str">
        <f>IF($C45='4. Board Level Worksheet'!$C$5,'4. Board Level Worksheet'!$C$28,"")</f>
        <v/>
      </c>
      <c r="O45" s="54" t="str">
        <f>IF($C45='4. Board Level Worksheet'!$C$5,'4. Board Level Worksheet'!#REF!,"")</f>
        <v/>
      </c>
      <c r="P45" t="s">
        <v>248</v>
      </c>
      <c r="Q45" s="54">
        <v>523800</v>
      </c>
      <c r="R45" s="54">
        <v>523800</v>
      </c>
      <c r="S45" s="54">
        <v>303142</v>
      </c>
      <c r="T45" s="54">
        <v>50000</v>
      </c>
      <c r="U45" s="54">
        <v>69</v>
      </c>
      <c r="V45" s="54">
        <f t="shared" si="0"/>
        <v>69000</v>
      </c>
      <c r="W45" s="54">
        <v>318080</v>
      </c>
      <c r="X45" s="54">
        <v>248981</v>
      </c>
      <c r="Y45" s="53"/>
      <c r="Z45" s="53"/>
      <c r="AA45" s="53"/>
    </row>
    <row r="46" spans="1:27">
      <c r="A46">
        <v>44</v>
      </c>
      <c r="B46" s="13">
        <v>39</v>
      </c>
      <c r="C46" t="s">
        <v>249</v>
      </c>
      <c r="D46" s="15"/>
      <c r="E46" s="15"/>
      <c r="F46" s="15"/>
      <c r="G46" s="15"/>
      <c r="H46" s="15"/>
      <c r="I46" s="15"/>
      <c r="J46" s="15"/>
      <c r="K46" s="52" t="str">
        <f>IF($C46='4. Board Level Worksheet'!$C$5,'4. Board Level Worksheet'!$C$18,"")</f>
        <v/>
      </c>
      <c r="L46" s="52" t="str">
        <f>IF($C46='4. Board Level Worksheet'!$C$5,'4. Board Level Worksheet'!$C$19,"")</f>
        <v/>
      </c>
      <c r="M46" s="54" t="str">
        <f>IF($C46='4. Board Level Worksheet'!$C$5,'4. Board Level Worksheet'!$C$21,"")</f>
        <v/>
      </c>
      <c r="N46" s="54" t="str">
        <f>IF($C46='4. Board Level Worksheet'!$C$5,'4. Board Level Worksheet'!$C$28,"")</f>
        <v/>
      </c>
      <c r="O46" s="54" t="str">
        <f>IF($C46='4. Board Level Worksheet'!$C$5,'4. Board Level Worksheet'!#REF!,"")</f>
        <v/>
      </c>
      <c r="P46" t="s">
        <v>249</v>
      </c>
      <c r="Q46" s="54">
        <v>227000</v>
      </c>
      <c r="R46" s="54">
        <v>227000</v>
      </c>
      <c r="S46" s="54">
        <v>125966</v>
      </c>
      <c r="T46" s="54">
        <v>21000</v>
      </c>
      <c r="U46" s="54">
        <v>75</v>
      </c>
      <c r="V46" s="54">
        <f t="shared" si="0"/>
        <v>75000</v>
      </c>
      <c r="W46" s="54">
        <v>166436</v>
      </c>
      <c r="X46" s="54">
        <v>124033</v>
      </c>
      <c r="Y46" s="53"/>
      <c r="Z46" s="53"/>
      <c r="AA46" s="53"/>
    </row>
    <row r="47" spans="1:27">
      <c r="A47">
        <v>45</v>
      </c>
      <c r="B47" s="13">
        <v>40</v>
      </c>
      <c r="C47" t="s">
        <v>250</v>
      </c>
      <c r="D47" s="15"/>
      <c r="E47" s="15"/>
      <c r="F47" s="15"/>
      <c r="G47" s="15"/>
      <c r="H47" s="15"/>
      <c r="I47" s="15"/>
      <c r="J47" s="15"/>
      <c r="K47" s="52" t="str">
        <f>IF($C47='4. Board Level Worksheet'!$C$5,'4. Board Level Worksheet'!$C$18,"")</f>
        <v/>
      </c>
      <c r="L47" s="52" t="str">
        <f>IF($C47='4. Board Level Worksheet'!$C$5,'4. Board Level Worksheet'!$C$19,"")</f>
        <v/>
      </c>
      <c r="M47" s="54" t="str">
        <f>IF($C47='4. Board Level Worksheet'!$C$5,'4. Board Level Worksheet'!$C$21,"")</f>
        <v/>
      </c>
      <c r="N47" s="54" t="str">
        <f>IF($C47='4. Board Level Worksheet'!$C$5,'4. Board Level Worksheet'!$C$28,"")</f>
        <v/>
      </c>
      <c r="O47" s="54" t="str">
        <f>IF($C47='4. Board Level Worksheet'!$C$5,'4. Board Level Worksheet'!#REF!,"")</f>
        <v/>
      </c>
      <c r="P47" t="s">
        <v>250</v>
      </c>
      <c r="Q47" s="54">
        <v>2024700</v>
      </c>
      <c r="R47" s="54">
        <v>2024700</v>
      </c>
      <c r="S47" s="54">
        <v>1221920</v>
      </c>
      <c r="T47" s="54">
        <v>203000</v>
      </c>
      <c r="U47" s="54">
        <v>1766</v>
      </c>
      <c r="V47" s="54">
        <f t="shared" si="0"/>
        <v>1766000</v>
      </c>
      <c r="W47" s="54">
        <v>2043519</v>
      </c>
      <c r="X47" s="54">
        <v>1419899</v>
      </c>
      <c r="Y47" s="53"/>
      <c r="Z47" s="53"/>
      <c r="AA47" s="53"/>
    </row>
    <row r="48" spans="1:27">
      <c r="A48">
        <v>46</v>
      </c>
      <c r="B48" s="13">
        <v>41</v>
      </c>
      <c r="C48" t="s">
        <v>282</v>
      </c>
      <c r="D48" s="15"/>
      <c r="E48" s="15"/>
      <c r="F48" s="15"/>
      <c r="G48" s="15"/>
      <c r="H48" s="15"/>
      <c r="I48" s="15"/>
      <c r="J48" s="15"/>
      <c r="K48" s="52" t="str">
        <f>IF($C48='4. Board Level Worksheet'!$C$5,'4. Board Level Worksheet'!$C$18,"")</f>
        <v/>
      </c>
      <c r="L48" s="52" t="str">
        <f>IF($C48='4. Board Level Worksheet'!$C$5,'4. Board Level Worksheet'!$C$19,"")</f>
        <v/>
      </c>
      <c r="M48" s="54" t="str">
        <f>IF($C48='4. Board Level Worksheet'!$C$5,'4. Board Level Worksheet'!$C$21,"")</f>
        <v/>
      </c>
      <c r="N48" s="54" t="str">
        <f>IF($C48='4. Board Level Worksheet'!$C$5,'4. Board Level Worksheet'!$C$28,"")</f>
        <v/>
      </c>
      <c r="O48" s="54" t="str">
        <f>IF($C48='4. Board Level Worksheet'!$C$5,'4. Board Level Worksheet'!#REF!,"")</f>
        <v/>
      </c>
      <c r="P48" t="s">
        <v>282</v>
      </c>
      <c r="Q48" s="54">
        <v>367900</v>
      </c>
      <c r="R48" s="54">
        <v>367900</v>
      </c>
      <c r="S48" s="54">
        <v>211308</v>
      </c>
      <c r="T48" s="54">
        <v>32000</v>
      </c>
      <c r="U48" s="54">
        <v>39</v>
      </c>
      <c r="V48" s="54">
        <f t="shared" si="0"/>
        <v>39000</v>
      </c>
      <c r="W48" s="54">
        <v>212374</v>
      </c>
      <c r="X48" s="54">
        <v>173578</v>
      </c>
      <c r="Y48" s="53"/>
      <c r="Z48" s="53"/>
      <c r="AA48" s="53"/>
    </row>
    <row r="49" spans="1:27">
      <c r="A49">
        <v>47</v>
      </c>
      <c r="B49" s="13">
        <v>42</v>
      </c>
      <c r="C49" t="s">
        <v>251</v>
      </c>
      <c r="D49" s="15"/>
      <c r="E49" s="15"/>
      <c r="F49" s="15"/>
      <c r="G49" s="15"/>
      <c r="H49" s="15"/>
      <c r="I49" s="15"/>
      <c r="J49" s="15"/>
      <c r="K49" s="52" t="str">
        <f>IF($C49='4. Board Level Worksheet'!$C$5,'4. Board Level Worksheet'!$C$18,"")</f>
        <v/>
      </c>
      <c r="L49" s="52" t="str">
        <f>IF($C49='4. Board Level Worksheet'!$C$5,'4. Board Level Worksheet'!$C$19,"")</f>
        <v/>
      </c>
      <c r="M49" s="54" t="str">
        <f>IF($C49='4. Board Level Worksheet'!$C$5,'4. Board Level Worksheet'!$C$21,"")</f>
        <v/>
      </c>
      <c r="N49" s="54" t="str">
        <f>IF($C49='4. Board Level Worksheet'!$C$5,'4. Board Level Worksheet'!$C$28,"")</f>
        <v/>
      </c>
      <c r="O49" s="54" t="str">
        <f>IF($C49='4. Board Level Worksheet'!$C$5,'4. Board Level Worksheet'!#REF!,"")</f>
        <v/>
      </c>
      <c r="P49" t="s">
        <v>251</v>
      </c>
      <c r="Q49" s="54">
        <v>1027000</v>
      </c>
      <c r="R49" s="54">
        <v>1027000</v>
      </c>
      <c r="S49" s="54">
        <v>697289</v>
      </c>
      <c r="T49" s="54">
        <v>141000</v>
      </c>
      <c r="U49" s="54">
        <v>499</v>
      </c>
      <c r="V49" s="54">
        <f t="shared" si="0"/>
        <v>499000</v>
      </c>
      <c r="W49" s="54">
        <v>542858</v>
      </c>
      <c r="X49" s="54">
        <v>437832</v>
      </c>
      <c r="Y49" s="53"/>
      <c r="Z49" s="53"/>
      <c r="AA49" s="53"/>
    </row>
    <row r="50" spans="1:27">
      <c r="A50">
        <v>48</v>
      </c>
      <c r="B50" s="13">
        <v>43</v>
      </c>
      <c r="C50" t="s">
        <v>283</v>
      </c>
      <c r="D50" s="15"/>
      <c r="E50" s="15"/>
      <c r="F50" s="15"/>
      <c r="G50" s="15"/>
      <c r="H50" s="15"/>
      <c r="I50" s="15"/>
      <c r="J50" s="15"/>
      <c r="K50" s="52" t="str">
        <f>IF($C50='4. Board Level Worksheet'!$C$5,'4. Board Level Worksheet'!$C$18,"")</f>
        <v/>
      </c>
      <c r="L50" s="52" t="str">
        <f>IF($C50='4. Board Level Worksheet'!$C$5,'4. Board Level Worksheet'!$C$19,"")</f>
        <v/>
      </c>
      <c r="M50" s="54" t="str">
        <f>IF($C50='4. Board Level Worksheet'!$C$5,'4. Board Level Worksheet'!$C$21,"")</f>
        <v/>
      </c>
      <c r="N50" s="54" t="str">
        <f>IF($C50='4. Board Level Worksheet'!$C$5,'4. Board Level Worksheet'!$C$28,"")</f>
        <v/>
      </c>
      <c r="O50" s="54" t="str">
        <f>IF($C50='4. Board Level Worksheet'!$C$5,'4. Board Level Worksheet'!#REF!,"")</f>
        <v/>
      </c>
      <c r="P50" t="s">
        <v>283</v>
      </c>
      <c r="Q50" s="54">
        <v>1702200</v>
      </c>
      <c r="R50" s="54">
        <v>1702200</v>
      </c>
      <c r="S50" s="54">
        <v>1034392.9999999999</v>
      </c>
      <c r="T50" s="54">
        <v>131000</v>
      </c>
      <c r="U50" s="54">
        <v>160</v>
      </c>
      <c r="V50" s="54">
        <f t="shared" si="0"/>
        <v>160000</v>
      </c>
      <c r="W50" s="54">
        <v>743208</v>
      </c>
      <c r="X50" s="54">
        <v>625298</v>
      </c>
      <c r="Y50" s="53"/>
      <c r="Z50" s="53"/>
      <c r="AA50" s="53"/>
    </row>
    <row r="51" spans="1:27">
      <c r="A51">
        <v>49</v>
      </c>
      <c r="B51" s="13">
        <v>44</v>
      </c>
      <c r="C51" t="s">
        <v>252</v>
      </c>
      <c r="D51" s="15"/>
      <c r="E51" s="15"/>
      <c r="F51" s="15"/>
      <c r="G51" s="15"/>
      <c r="H51" s="15"/>
      <c r="I51" s="15"/>
      <c r="J51" s="15"/>
      <c r="K51" s="52" t="str">
        <f>IF($C51='4. Board Level Worksheet'!$C$5,'4. Board Level Worksheet'!$C$18,"")</f>
        <v/>
      </c>
      <c r="L51" s="52" t="str">
        <f>IF($C51='4. Board Level Worksheet'!$C$5,'4. Board Level Worksheet'!$C$19,"")</f>
        <v/>
      </c>
      <c r="M51" s="54" t="str">
        <f>IF($C51='4. Board Level Worksheet'!$C$5,'4. Board Level Worksheet'!$C$21,"")</f>
        <v/>
      </c>
      <c r="N51" s="54" t="str">
        <f>IF($C51='4. Board Level Worksheet'!$C$5,'4. Board Level Worksheet'!$C$28,"")</f>
        <v/>
      </c>
      <c r="O51" s="54" t="str">
        <f>IF($C51='4. Board Level Worksheet'!$C$5,'4. Board Level Worksheet'!#REF!,"")</f>
        <v/>
      </c>
      <c r="P51" t="s">
        <v>252</v>
      </c>
      <c r="Q51" s="54">
        <v>500400</v>
      </c>
      <c r="R51" s="54">
        <v>500400</v>
      </c>
      <c r="S51" s="54">
        <v>311761</v>
      </c>
      <c r="T51" s="54">
        <v>55000</v>
      </c>
      <c r="U51" s="54">
        <v>72</v>
      </c>
      <c r="V51" s="54">
        <f t="shared" si="0"/>
        <v>72000</v>
      </c>
      <c r="W51" s="54">
        <v>255485</v>
      </c>
      <c r="X51" s="54">
        <v>214379</v>
      </c>
      <c r="Y51" s="53"/>
      <c r="Z51" s="53"/>
      <c r="AA51" s="53"/>
    </row>
    <row r="52" spans="1:27">
      <c r="A52">
        <v>50</v>
      </c>
      <c r="B52" s="13">
        <v>45</v>
      </c>
      <c r="C52" t="s">
        <v>253</v>
      </c>
      <c r="D52" s="15"/>
      <c r="E52" s="15"/>
      <c r="F52" s="15"/>
      <c r="G52" s="15"/>
      <c r="H52" s="15"/>
      <c r="I52" s="15"/>
      <c r="J52" s="15"/>
      <c r="K52" s="52" t="str">
        <f>IF($C52='4. Board Level Worksheet'!$C$5,'4. Board Level Worksheet'!$C$18,"")</f>
        <v/>
      </c>
      <c r="L52" s="52" t="str">
        <f>IF($C52='4. Board Level Worksheet'!$C$5,'4. Board Level Worksheet'!$C$19,"")</f>
        <v/>
      </c>
      <c r="M52" s="54" t="str">
        <f>IF($C52='4. Board Level Worksheet'!$C$5,'4. Board Level Worksheet'!$C$21,"")</f>
        <v/>
      </c>
      <c r="N52" s="54" t="str">
        <f>IF($C52='4. Board Level Worksheet'!$C$5,'4. Board Level Worksheet'!$C$28,"")</f>
        <v/>
      </c>
      <c r="O52" s="54" t="str">
        <f>IF($C52='4. Board Level Worksheet'!$C$5,'4. Board Level Worksheet'!#REF!,"")</f>
        <v/>
      </c>
      <c r="P52" t="s">
        <v>253</v>
      </c>
      <c r="Q52" s="54">
        <v>471100</v>
      </c>
      <c r="R52" s="54">
        <v>471100</v>
      </c>
      <c r="S52" s="54">
        <v>295396</v>
      </c>
      <c r="T52" s="54">
        <v>47000</v>
      </c>
      <c r="U52" s="54">
        <v>98</v>
      </c>
      <c r="V52" s="54">
        <f t="shared" si="0"/>
        <v>98000</v>
      </c>
      <c r="W52" s="54">
        <v>321391</v>
      </c>
      <c r="X52" s="54">
        <v>248496</v>
      </c>
      <c r="Y52" s="53"/>
      <c r="Z52" s="53"/>
      <c r="AA52" s="53"/>
    </row>
    <row r="53" spans="1:27">
      <c r="A53">
        <v>51</v>
      </c>
      <c r="B53" s="13">
        <v>46</v>
      </c>
      <c r="C53" t="s">
        <v>254</v>
      </c>
      <c r="D53" s="15"/>
      <c r="E53" s="15"/>
      <c r="F53" s="15"/>
      <c r="G53" s="15"/>
      <c r="H53" s="15"/>
      <c r="I53" s="15"/>
      <c r="J53" s="15"/>
      <c r="K53" s="52" t="str">
        <f>IF($C53='4. Board Level Worksheet'!$C$5,'4. Board Level Worksheet'!$C$18,"")</f>
        <v/>
      </c>
      <c r="L53" s="52" t="str">
        <f>IF($C53='4. Board Level Worksheet'!$C$5,'4. Board Level Worksheet'!$C$19,"")</f>
        <v/>
      </c>
      <c r="M53" s="54" t="str">
        <f>IF($C53='4. Board Level Worksheet'!$C$5,'4. Board Level Worksheet'!$C$21,"")</f>
        <v/>
      </c>
      <c r="N53" s="54" t="str">
        <f>IF($C53='4. Board Level Worksheet'!$C$5,'4. Board Level Worksheet'!$C$28,"")</f>
        <v/>
      </c>
      <c r="O53" s="54" t="str">
        <f>IF($C53='4. Board Level Worksheet'!$C$5,'4. Board Level Worksheet'!#REF!,"")</f>
        <v/>
      </c>
      <c r="P53" t="s">
        <v>254</v>
      </c>
      <c r="Q53" s="54">
        <v>582000</v>
      </c>
      <c r="R53" s="54">
        <v>582000</v>
      </c>
      <c r="S53" s="54">
        <v>503317</v>
      </c>
      <c r="T53" s="54">
        <v>77000</v>
      </c>
      <c r="U53" s="54">
        <v>105</v>
      </c>
      <c r="V53" s="54">
        <f t="shared" si="0"/>
        <v>105000</v>
      </c>
      <c r="W53" s="54">
        <v>265281</v>
      </c>
      <c r="X53" s="54">
        <v>224478</v>
      </c>
      <c r="Y53" s="53"/>
      <c r="Z53" s="53"/>
      <c r="AA53" s="53"/>
    </row>
    <row r="54" spans="1:27">
      <c r="A54">
        <v>52</v>
      </c>
      <c r="B54" s="13">
        <v>47</v>
      </c>
      <c r="C54" t="s">
        <v>284</v>
      </c>
      <c r="D54" s="15"/>
      <c r="E54" s="15"/>
      <c r="F54" s="15"/>
      <c r="G54" s="15"/>
      <c r="H54" s="15"/>
      <c r="I54" s="15"/>
      <c r="J54" s="15"/>
      <c r="K54" s="52" t="str">
        <f>IF($C54='4. Board Level Worksheet'!$C$5,'4. Board Level Worksheet'!$C$18,"")</f>
        <v/>
      </c>
      <c r="L54" s="52" t="str">
        <f>IF($C54='4. Board Level Worksheet'!$C$5,'4. Board Level Worksheet'!$C$19,"")</f>
        <v/>
      </c>
      <c r="M54" s="54" t="str">
        <f>IF($C54='4. Board Level Worksheet'!$C$5,'4. Board Level Worksheet'!$C$21,"")</f>
        <v/>
      </c>
      <c r="N54" s="54" t="str">
        <f>IF($C54='4. Board Level Worksheet'!$C$5,'4. Board Level Worksheet'!$C$28,"")</f>
        <v/>
      </c>
      <c r="O54" s="54" t="str">
        <f>IF($C54='4. Board Level Worksheet'!$C$5,'4. Board Level Worksheet'!#REF!,"")</f>
        <v/>
      </c>
      <c r="P54" t="s">
        <v>284</v>
      </c>
      <c r="Q54" s="54">
        <v>567800</v>
      </c>
      <c r="R54" s="54">
        <v>567800</v>
      </c>
      <c r="S54" s="54">
        <v>418581</v>
      </c>
      <c r="T54" s="54">
        <v>70000</v>
      </c>
      <c r="U54" s="54">
        <v>283</v>
      </c>
      <c r="V54" s="54">
        <f t="shared" si="0"/>
        <v>283000</v>
      </c>
      <c r="W54" s="54">
        <v>410195</v>
      </c>
      <c r="X54" s="54">
        <v>310638</v>
      </c>
      <c r="Y54" s="53"/>
      <c r="Z54" s="53"/>
      <c r="AA54" s="53"/>
    </row>
    <row r="55" spans="1:27">
      <c r="A55">
        <v>53</v>
      </c>
      <c r="B55" s="13">
        <v>48</v>
      </c>
      <c r="C55" t="s">
        <v>255</v>
      </c>
      <c r="D55" s="15"/>
      <c r="E55" s="15"/>
      <c r="F55" s="15"/>
      <c r="G55" s="15"/>
      <c r="H55" s="15"/>
      <c r="I55" s="15"/>
      <c r="J55" s="15"/>
      <c r="K55" s="52" t="str">
        <f>IF($C55='4. Board Level Worksheet'!$C$5,'4. Board Level Worksheet'!$C$18,"")</f>
        <v/>
      </c>
      <c r="L55" s="52" t="str">
        <f>IF($C55='4. Board Level Worksheet'!$C$5,'4. Board Level Worksheet'!$C$19,"")</f>
        <v/>
      </c>
      <c r="M55" s="54" t="str">
        <f>IF($C55='4. Board Level Worksheet'!$C$5,'4. Board Level Worksheet'!$C$21,"")</f>
        <v/>
      </c>
      <c r="N55" s="54" t="str">
        <f>IF($C55='4. Board Level Worksheet'!$C$5,'4. Board Level Worksheet'!$C$28,"")</f>
        <v/>
      </c>
      <c r="O55" s="54" t="str">
        <f>IF($C55='4. Board Level Worksheet'!$C$5,'4. Board Level Worksheet'!#REF!,"")</f>
        <v/>
      </c>
      <c r="P55" t="s">
        <v>255</v>
      </c>
      <c r="Q55" s="54">
        <v>207000</v>
      </c>
      <c r="R55" s="54">
        <v>207000</v>
      </c>
      <c r="S55" s="54">
        <v>108067</v>
      </c>
      <c r="T55" s="54">
        <v>20000</v>
      </c>
      <c r="U55" s="54">
        <v>25</v>
      </c>
      <c r="V55" s="54">
        <f t="shared" si="0"/>
        <v>25000</v>
      </c>
      <c r="W55" s="54">
        <v>110092</v>
      </c>
      <c r="X55" s="54">
        <v>92149</v>
      </c>
      <c r="Y55" s="53"/>
      <c r="Z55" s="53"/>
      <c r="AA55" s="53"/>
    </row>
    <row r="56" spans="1:27">
      <c r="A56">
        <v>54</v>
      </c>
      <c r="B56" s="13">
        <v>49</v>
      </c>
      <c r="C56" t="s">
        <v>256</v>
      </c>
      <c r="D56" s="15"/>
      <c r="E56" s="15"/>
      <c r="F56" s="15"/>
      <c r="G56" s="15"/>
      <c r="H56" s="15"/>
      <c r="I56" s="15"/>
      <c r="J56" s="15"/>
      <c r="K56" s="52" t="str">
        <f>IF($C56='4. Board Level Worksheet'!$C$5,'4. Board Level Worksheet'!$C$18,"")</f>
        <v/>
      </c>
      <c r="L56" s="52" t="str">
        <f>IF($C56='4. Board Level Worksheet'!$C$5,'4. Board Level Worksheet'!$C$19,"")</f>
        <v/>
      </c>
      <c r="M56" s="54" t="str">
        <f>IF($C56='4. Board Level Worksheet'!$C$5,'4. Board Level Worksheet'!$C$21,"")</f>
        <v/>
      </c>
      <c r="N56" s="54" t="str">
        <f>IF($C56='4. Board Level Worksheet'!$C$5,'4. Board Level Worksheet'!$C$28,"")</f>
        <v/>
      </c>
      <c r="O56" s="54" t="str">
        <f>IF($C56='4. Board Level Worksheet'!$C$5,'4. Board Level Worksheet'!#REF!,"")</f>
        <v/>
      </c>
      <c r="P56" t="s">
        <v>256</v>
      </c>
      <c r="Q56" s="54">
        <v>500800</v>
      </c>
      <c r="R56" s="54">
        <v>500800</v>
      </c>
      <c r="S56" s="54">
        <v>344326</v>
      </c>
      <c r="T56" s="54">
        <v>52000</v>
      </c>
      <c r="U56" s="54">
        <v>69</v>
      </c>
      <c r="V56" s="54">
        <f t="shared" si="0"/>
        <v>69000</v>
      </c>
      <c r="W56" s="54">
        <v>276127</v>
      </c>
      <c r="X56" s="54">
        <v>220731</v>
      </c>
      <c r="Y56" s="53"/>
      <c r="Z56" s="53"/>
      <c r="AA56" s="53"/>
    </row>
    <row r="57" spans="1:27">
      <c r="A57">
        <v>55</v>
      </c>
      <c r="B57" s="13">
        <v>50</v>
      </c>
      <c r="C57" t="s">
        <v>257</v>
      </c>
      <c r="D57" s="15"/>
      <c r="E57" s="15"/>
      <c r="F57" s="15"/>
      <c r="G57" s="15"/>
      <c r="H57" s="15"/>
      <c r="I57" s="15"/>
      <c r="J57" s="15"/>
      <c r="K57" s="52" t="str">
        <f>IF($C57='4. Board Level Worksheet'!$C$5,'4. Board Level Worksheet'!$C$18,"")</f>
        <v/>
      </c>
      <c r="L57" s="52" t="str">
        <f>IF($C57='4. Board Level Worksheet'!$C$5,'4. Board Level Worksheet'!$C$19,"")</f>
        <v/>
      </c>
      <c r="M57" s="54" t="str">
        <f>IF($C57='4. Board Level Worksheet'!$C$5,'4. Board Level Worksheet'!$C$21,"")</f>
        <v/>
      </c>
      <c r="N57" s="54" t="str">
        <f>IF($C57='4. Board Level Worksheet'!$C$5,'4. Board Level Worksheet'!$C$28,"")</f>
        <v/>
      </c>
      <c r="O57" s="54" t="str">
        <f>IF($C57='4. Board Level Worksheet'!$C$5,'4. Board Level Worksheet'!#REF!,"")</f>
        <v/>
      </c>
      <c r="P57" t="s">
        <v>257</v>
      </c>
      <c r="Q57" s="54">
        <v>552300</v>
      </c>
      <c r="R57" s="54">
        <v>552300</v>
      </c>
      <c r="S57" s="54">
        <v>275261</v>
      </c>
      <c r="T57" s="54">
        <v>57000</v>
      </c>
      <c r="U57" s="54">
        <v>147</v>
      </c>
      <c r="V57" s="54">
        <f t="shared" si="0"/>
        <v>147000</v>
      </c>
      <c r="W57" s="54">
        <v>301302</v>
      </c>
      <c r="X57" s="54">
        <v>247209</v>
      </c>
      <c r="Y57" s="53"/>
      <c r="Z57" s="53"/>
      <c r="AA57" s="53"/>
    </row>
    <row r="58" spans="1:27">
      <c r="A58">
        <v>56</v>
      </c>
      <c r="B58" s="13">
        <v>51</v>
      </c>
      <c r="C58" t="s">
        <v>258</v>
      </c>
      <c r="D58" s="15"/>
      <c r="E58" s="15"/>
      <c r="F58" s="15"/>
      <c r="G58" s="15"/>
      <c r="H58" s="15"/>
      <c r="I58" s="15"/>
      <c r="J58" s="15"/>
      <c r="K58" s="52" t="str">
        <f>IF($C58='4. Board Level Worksheet'!$C$5,'4. Board Level Worksheet'!$C$18,"")</f>
        <v/>
      </c>
      <c r="L58" s="52" t="str">
        <f>IF($C58='4. Board Level Worksheet'!$C$5,'4. Board Level Worksheet'!$C$19,"")</f>
        <v/>
      </c>
      <c r="M58" s="54" t="str">
        <f>IF($C58='4. Board Level Worksheet'!$C$5,'4. Board Level Worksheet'!$C$21,"")</f>
        <v/>
      </c>
      <c r="N58" s="54" t="str">
        <f>IF($C58='4. Board Level Worksheet'!$C$5,'4. Board Level Worksheet'!$C$28,"")</f>
        <v/>
      </c>
      <c r="O58" s="54" t="str">
        <f>IF($C58='4. Board Level Worksheet'!$C$5,'4. Board Level Worksheet'!#REF!,"")</f>
        <v/>
      </c>
      <c r="P58" t="s">
        <v>258</v>
      </c>
      <c r="Q58" s="54">
        <v>279800</v>
      </c>
      <c r="R58" s="54">
        <v>279800</v>
      </c>
      <c r="S58" s="54">
        <v>153358</v>
      </c>
      <c r="T58" s="54">
        <v>24000</v>
      </c>
      <c r="U58" s="54">
        <v>117</v>
      </c>
      <c r="V58" s="54">
        <f t="shared" si="0"/>
        <v>117000</v>
      </c>
      <c r="W58" s="54">
        <v>223183</v>
      </c>
      <c r="X58" s="54">
        <v>163694</v>
      </c>
      <c r="Y58" s="53"/>
      <c r="Z58" s="53"/>
      <c r="AA58" s="53"/>
    </row>
    <row r="59" spans="1:27">
      <c r="A59">
        <v>57</v>
      </c>
      <c r="B59" s="13">
        <v>52</v>
      </c>
      <c r="C59" t="s">
        <v>285</v>
      </c>
      <c r="D59" s="15"/>
      <c r="E59" s="15"/>
      <c r="F59" s="15"/>
      <c r="G59" s="15"/>
      <c r="H59" s="15"/>
      <c r="I59" s="15"/>
      <c r="J59" s="15"/>
      <c r="K59" s="52" t="str">
        <f>IF($C59='4. Board Level Worksheet'!$C$5,'4. Board Level Worksheet'!$C$18,"")</f>
        <v/>
      </c>
      <c r="L59" s="52" t="str">
        <f>IF($C59='4. Board Level Worksheet'!$C$5,'4. Board Level Worksheet'!$C$19,"")</f>
        <v/>
      </c>
      <c r="M59" s="54" t="str">
        <f>IF($C59='4. Board Level Worksheet'!$C$5,'4. Board Level Worksheet'!$C$21,"")</f>
        <v/>
      </c>
      <c r="N59" s="54" t="str">
        <f>IF($C59='4. Board Level Worksheet'!$C$5,'4. Board Level Worksheet'!$C$28,"")</f>
        <v/>
      </c>
      <c r="O59" s="54" t="str">
        <f>IF($C59='4. Board Level Worksheet'!$C$5,'4. Board Level Worksheet'!#REF!,"")</f>
        <v/>
      </c>
      <c r="P59" t="s">
        <v>285</v>
      </c>
      <c r="Q59" s="54">
        <v>354400</v>
      </c>
      <c r="R59" s="54">
        <v>354400</v>
      </c>
      <c r="S59" s="54">
        <v>192184</v>
      </c>
      <c r="T59" s="54">
        <v>30000</v>
      </c>
      <c r="U59" s="54">
        <v>178</v>
      </c>
      <c r="V59" s="54">
        <f t="shared" si="0"/>
        <v>178000</v>
      </c>
      <c r="W59" s="54">
        <v>229413</v>
      </c>
      <c r="X59" s="54">
        <v>174348</v>
      </c>
      <c r="Y59" s="53"/>
      <c r="Z59" s="53"/>
      <c r="AA59" s="53"/>
    </row>
    <row r="60" spans="1:27">
      <c r="A60">
        <v>58</v>
      </c>
      <c r="B60" s="13">
        <v>53</v>
      </c>
      <c r="C60" t="s">
        <v>259</v>
      </c>
      <c r="D60" s="15"/>
      <c r="E60" s="15"/>
      <c r="F60" s="15"/>
      <c r="G60" s="15"/>
      <c r="H60" s="15"/>
      <c r="I60" s="15"/>
      <c r="J60" s="15"/>
      <c r="K60" s="52" t="str">
        <f>IF($C60='4. Board Level Worksheet'!$C$5,'4. Board Level Worksheet'!$C$18,"")</f>
        <v/>
      </c>
      <c r="L60" s="52" t="str">
        <f>IF($C60='4. Board Level Worksheet'!$C$5,'4. Board Level Worksheet'!$C$19,"")</f>
        <v/>
      </c>
      <c r="M60" s="54" t="str">
        <f>IF($C60='4. Board Level Worksheet'!$C$5,'4. Board Level Worksheet'!$C$21,"")</f>
        <v/>
      </c>
      <c r="N60" s="54" t="str">
        <f>IF($C60='4. Board Level Worksheet'!$C$5,'4. Board Level Worksheet'!$C$28,"")</f>
        <v/>
      </c>
      <c r="O60" s="54" t="str">
        <f>IF($C60='4. Board Level Worksheet'!$C$5,'4. Board Level Worksheet'!#REF!,"")</f>
        <v/>
      </c>
      <c r="P60" t="s">
        <v>259</v>
      </c>
      <c r="Q60" s="54">
        <v>958500</v>
      </c>
      <c r="R60" s="54">
        <v>958500</v>
      </c>
      <c r="S60" s="54">
        <v>647137</v>
      </c>
      <c r="T60" s="54">
        <v>87000</v>
      </c>
      <c r="U60" s="54">
        <v>286</v>
      </c>
      <c r="V60" s="54">
        <f t="shared" si="0"/>
        <v>286000</v>
      </c>
      <c r="W60" s="54">
        <v>723003</v>
      </c>
      <c r="X60" s="54">
        <v>557084</v>
      </c>
      <c r="Y60" s="53"/>
      <c r="Z60" s="53"/>
      <c r="AA60" s="53"/>
    </row>
    <row r="61" spans="1:27">
      <c r="A61">
        <v>59</v>
      </c>
      <c r="B61" s="13">
        <v>54</v>
      </c>
      <c r="C61" t="s">
        <v>260</v>
      </c>
      <c r="D61" s="15"/>
      <c r="E61" s="15"/>
      <c r="F61" s="15"/>
      <c r="G61" s="15"/>
      <c r="H61" s="15"/>
      <c r="I61" s="15"/>
      <c r="J61" s="15"/>
      <c r="K61" s="52" t="str">
        <f>IF($C61='4. Board Level Worksheet'!$C$5,'4. Board Level Worksheet'!$C$18,"")</f>
        <v/>
      </c>
      <c r="L61" s="52" t="str">
        <f>IF($C61='4. Board Level Worksheet'!$C$5,'4. Board Level Worksheet'!$C$19,"")</f>
        <v/>
      </c>
      <c r="M61" s="54" t="str">
        <f>IF($C61='4. Board Level Worksheet'!$C$5,'4. Board Level Worksheet'!$C$21,"")</f>
        <v/>
      </c>
      <c r="N61" s="54" t="str">
        <f>IF($C61='4. Board Level Worksheet'!$C$5,'4. Board Level Worksheet'!$C$28,"")</f>
        <v/>
      </c>
      <c r="O61" s="54" t="str">
        <f>IF($C61='4. Board Level Worksheet'!$C$5,'4. Board Level Worksheet'!#REF!,"")</f>
        <v/>
      </c>
      <c r="P61" t="s">
        <v>260</v>
      </c>
      <c r="Q61" s="54">
        <v>194800</v>
      </c>
      <c r="R61" s="54">
        <v>194800</v>
      </c>
      <c r="S61" s="54">
        <v>75459</v>
      </c>
      <c r="T61" s="54">
        <v>14000</v>
      </c>
      <c r="U61" s="54">
        <v>104</v>
      </c>
      <c r="V61" s="54">
        <f t="shared" si="0"/>
        <v>104000</v>
      </c>
      <c r="W61" s="54">
        <v>238781</v>
      </c>
      <c r="X61" s="54">
        <v>169635</v>
      </c>
      <c r="Y61" s="53"/>
      <c r="Z61" s="53"/>
      <c r="AA61" s="53"/>
    </row>
    <row r="62" spans="1:27">
      <c r="A62">
        <v>60</v>
      </c>
      <c r="B62" s="13">
        <v>55</v>
      </c>
      <c r="C62" t="s">
        <v>286</v>
      </c>
      <c r="D62" s="15"/>
      <c r="E62" s="15"/>
      <c r="F62" s="15"/>
      <c r="G62" s="15"/>
      <c r="H62" s="15"/>
      <c r="I62" s="15"/>
      <c r="J62" s="15"/>
      <c r="K62" s="52" t="str">
        <f>IF($C62='4. Board Level Worksheet'!$C$5,'4. Board Level Worksheet'!$C$18,"")</f>
        <v/>
      </c>
      <c r="L62" s="52" t="str">
        <f>IF($C62='4. Board Level Worksheet'!$C$5,'4. Board Level Worksheet'!$C$19,"")</f>
        <v/>
      </c>
      <c r="M62" s="54" t="str">
        <f>IF($C62='4. Board Level Worksheet'!$C$5,'4. Board Level Worksheet'!$C$21,"")</f>
        <v/>
      </c>
      <c r="N62" s="54" t="str">
        <f>IF($C62='4. Board Level Worksheet'!$C$5,'4. Board Level Worksheet'!$C$28,"")</f>
        <v/>
      </c>
      <c r="O62" s="54" t="str">
        <f>IF($C62='4. Board Level Worksheet'!$C$5,'4. Board Level Worksheet'!#REF!,"")</f>
        <v/>
      </c>
      <c r="P62" t="s">
        <v>286</v>
      </c>
      <c r="Q62" s="54">
        <v>350400</v>
      </c>
      <c r="R62" s="54">
        <v>350400</v>
      </c>
      <c r="S62" s="54">
        <v>166326</v>
      </c>
      <c r="T62" s="54">
        <v>9000</v>
      </c>
      <c r="U62" s="54">
        <v>204</v>
      </c>
      <c r="V62" s="54">
        <f t="shared" si="0"/>
        <v>204000</v>
      </c>
      <c r="W62" s="54">
        <v>355897</v>
      </c>
      <c r="X62" s="54">
        <v>241786</v>
      </c>
      <c r="Y62" s="53"/>
      <c r="Z62" s="53"/>
      <c r="AA62" s="53"/>
    </row>
    <row r="63" spans="1:27">
      <c r="A63">
        <v>61</v>
      </c>
      <c r="B63" s="13">
        <v>56</v>
      </c>
      <c r="C63" t="s">
        <v>261</v>
      </c>
      <c r="D63" s="15"/>
      <c r="E63" s="15"/>
      <c r="F63" s="15"/>
      <c r="G63" s="15"/>
      <c r="H63" s="15"/>
      <c r="I63" s="15"/>
      <c r="J63" s="15"/>
      <c r="K63" s="52" t="str">
        <f>IF($C63='4. Board Level Worksheet'!$C$5,'4. Board Level Worksheet'!$C$18,"")</f>
        <v/>
      </c>
      <c r="L63" s="52" t="str">
        <f>IF($C63='4. Board Level Worksheet'!$C$5,'4. Board Level Worksheet'!$C$19,"")</f>
        <v/>
      </c>
      <c r="M63" s="54" t="str">
        <f>IF($C63='4. Board Level Worksheet'!$C$5,'4. Board Level Worksheet'!$C$21,"")</f>
        <v/>
      </c>
      <c r="N63" s="54" t="str">
        <f>IF($C63='4. Board Level Worksheet'!$C$5,'4. Board Level Worksheet'!$C$28,"")</f>
        <v/>
      </c>
      <c r="O63" s="54" t="str">
        <f>IF($C63='4. Board Level Worksheet'!$C$5,'4. Board Level Worksheet'!#REF!,"")</f>
        <v/>
      </c>
      <c r="P63" t="s">
        <v>261</v>
      </c>
      <c r="Q63" s="54">
        <v>69100</v>
      </c>
      <c r="R63" s="54">
        <v>69100</v>
      </c>
      <c r="S63" s="54">
        <v>52442</v>
      </c>
      <c r="T63" s="54">
        <v>10000</v>
      </c>
      <c r="U63" s="54">
        <v>16</v>
      </c>
      <c r="V63" s="54">
        <f t="shared" si="0"/>
        <v>16000</v>
      </c>
      <c r="W63" s="54">
        <v>46696</v>
      </c>
      <c r="X63" s="54">
        <v>40508</v>
      </c>
      <c r="Y63" s="53"/>
      <c r="Z63" s="53"/>
      <c r="AA63" s="53"/>
    </row>
    <row r="64" spans="1:27">
      <c r="A64">
        <v>62</v>
      </c>
      <c r="B64" s="13">
        <v>57</v>
      </c>
      <c r="C64" t="s">
        <v>287</v>
      </c>
      <c r="D64" s="15"/>
      <c r="E64" s="15"/>
      <c r="F64" s="15"/>
      <c r="G64" s="15"/>
      <c r="H64" s="15"/>
      <c r="I64" s="15"/>
      <c r="J64" s="15"/>
      <c r="K64" s="52" t="str">
        <f>IF($C64='4. Board Level Worksheet'!$C$5,'4. Board Level Worksheet'!$C$18,"")</f>
        <v/>
      </c>
      <c r="L64" s="52" t="str">
        <f>IF($C64='4. Board Level Worksheet'!$C$5,'4. Board Level Worksheet'!$C$19,"")</f>
        <v/>
      </c>
      <c r="M64" s="54" t="str">
        <f>IF($C64='4. Board Level Worksheet'!$C$5,'4. Board Level Worksheet'!$C$21,"")</f>
        <v/>
      </c>
      <c r="N64" s="54" t="str">
        <f>IF($C64='4. Board Level Worksheet'!$C$5,'4. Board Level Worksheet'!$C$28,"")</f>
        <v/>
      </c>
      <c r="O64" s="54" t="str">
        <f>IF($C64='4. Board Level Worksheet'!$C$5,'4. Board Level Worksheet'!#REF!,"")</f>
        <v/>
      </c>
      <c r="P64" t="s">
        <v>287</v>
      </c>
      <c r="Q64" s="54">
        <v>149500</v>
      </c>
      <c r="R64" s="54">
        <v>149500</v>
      </c>
      <c r="S64" s="54">
        <v>77236</v>
      </c>
      <c r="T64" s="54">
        <v>11000</v>
      </c>
      <c r="U64" s="54">
        <v>36</v>
      </c>
      <c r="V64" s="54">
        <f t="shared" si="0"/>
        <v>36000</v>
      </c>
      <c r="W64" s="54">
        <v>114511</v>
      </c>
      <c r="X64" s="54">
        <v>84796</v>
      </c>
      <c r="Y64" s="53"/>
      <c r="Z64" s="53"/>
      <c r="AA64" s="53"/>
    </row>
    <row r="65" spans="1:27">
      <c r="A65">
        <v>63</v>
      </c>
      <c r="B65" s="13">
        <v>58</v>
      </c>
      <c r="C65" t="s">
        <v>262</v>
      </c>
      <c r="D65" s="15"/>
      <c r="E65" s="15"/>
      <c r="F65" s="15"/>
      <c r="G65" s="15"/>
      <c r="H65" s="15"/>
      <c r="I65" s="15"/>
      <c r="J65" s="15"/>
      <c r="K65" s="52" t="str">
        <f>IF($C65='4. Board Level Worksheet'!$C$5,'4. Board Level Worksheet'!$C$18,"")</f>
        <v/>
      </c>
      <c r="L65" s="52" t="str">
        <f>IF($C65='4. Board Level Worksheet'!$C$5,'4. Board Level Worksheet'!$C$19,"")</f>
        <v/>
      </c>
      <c r="M65" s="54" t="str">
        <f>IF($C65='4. Board Level Worksheet'!$C$5,'4. Board Level Worksheet'!$C$21,"")</f>
        <v/>
      </c>
      <c r="N65" s="54" t="str">
        <f>IF($C65='4. Board Level Worksheet'!$C$5,'4. Board Level Worksheet'!$C$28,"")</f>
        <v/>
      </c>
      <c r="O65" s="54" t="str">
        <f>IF($C65='4. Board Level Worksheet'!$C$5,'4. Board Level Worksheet'!#REF!,"")</f>
        <v/>
      </c>
      <c r="P65" t="s">
        <v>262</v>
      </c>
      <c r="Q65" s="54">
        <v>509500</v>
      </c>
      <c r="R65" s="54">
        <v>509500</v>
      </c>
      <c r="S65" s="54">
        <v>230527</v>
      </c>
      <c r="T65" s="54">
        <v>45000</v>
      </c>
      <c r="U65" s="54">
        <v>67</v>
      </c>
      <c r="V65" s="54">
        <f t="shared" si="0"/>
        <v>67000</v>
      </c>
      <c r="W65" s="54">
        <v>431210</v>
      </c>
      <c r="X65" s="54">
        <v>308127</v>
      </c>
      <c r="Y65" s="53"/>
      <c r="Z65" s="53"/>
      <c r="AA65" s="53"/>
    </row>
    <row r="66" spans="1:27">
      <c r="A66">
        <v>64</v>
      </c>
      <c r="B66" s="13">
        <v>59</v>
      </c>
      <c r="C66" t="s">
        <v>263</v>
      </c>
      <c r="D66" s="15"/>
      <c r="E66" s="15"/>
      <c r="F66" s="15"/>
      <c r="G66" s="15"/>
      <c r="H66" s="15"/>
      <c r="I66" s="15"/>
      <c r="J66" s="15"/>
      <c r="K66" s="52" t="str">
        <f>IF($C66='4. Board Level Worksheet'!$C$5,'4. Board Level Worksheet'!$C$18,"")</f>
        <v/>
      </c>
      <c r="L66" s="52" t="str">
        <f>IF($C66='4. Board Level Worksheet'!$C$5,'4. Board Level Worksheet'!$C$19,"")</f>
        <v/>
      </c>
      <c r="M66" s="54" t="str">
        <f>IF($C66='4. Board Level Worksheet'!$C$5,'4. Board Level Worksheet'!$C$21,"")</f>
        <v/>
      </c>
      <c r="N66" s="54" t="str">
        <f>IF($C66='4. Board Level Worksheet'!$C$5,'4. Board Level Worksheet'!$C$28,"")</f>
        <v/>
      </c>
      <c r="O66" s="54" t="str">
        <f>IF($C66='4. Board Level Worksheet'!$C$5,'4. Board Level Worksheet'!#REF!,"")</f>
        <v/>
      </c>
      <c r="P66" t="s">
        <v>263</v>
      </c>
      <c r="Q66" s="54">
        <v>390300</v>
      </c>
      <c r="R66" s="54">
        <v>390300</v>
      </c>
      <c r="S66" s="54">
        <v>266663</v>
      </c>
      <c r="T66" s="54">
        <v>45000</v>
      </c>
      <c r="U66" s="54">
        <v>192</v>
      </c>
      <c r="V66" s="54">
        <f t="shared" si="0"/>
        <v>192000</v>
      </c>
      <c r="W66" s="54">
        <v>272722</v>
      </c>
      <c r="X66" s="54">
        <v>213356</v>
      </c>
      <c r="Y66" s="53"/>
      <c r="Z66" s="53"/>
      <c r="AA66" s="53"/>
    </row>
    <row r="67" spans="1:27">
      <c r="A67">
        <v>65</v>
      </c>
      <c r="B67" s="13" t="s">
        <v>28</v>
      </c>
      <c r="C67" t="s">
        <v>288</v>
      </c>
      <c r="D67" s="15"/>
      <c r="E67" s="15"/>
      <c r="F67" s="15"/>
      <c r="G67" s="15"/>
      <c r="H67" s="15"/>
      <c r="I67" s="15"/>
      <c r="J67" s="15"/>
      <c r="K67" s="52" t="str">
        <f>IF($C67='4. Board Level Worksheet'!$C$5,'4. Board Level Worksheet'!$C$18,"")</f>
        <v/>
      </c>
      <c r="L67" s="52" t="str">
        <f>IF($C67='4. Board Level Worksheet'!$C$5,'4. Board Level Worksheet'!$C$19,"")</f>
        <v/>
      </c>
      <c r="M67" s="54" t="str">
        <f>IF($C67='4. Board Level Worksheet'!$C$5,'4. Board Level Worksheet'!$C$21,"")</f>
        <v/>
      </c>
      <c r="N67" s="54" t="str">
        <f>IF($C67='4. Board Level Worksheet'!$C$5,'4. Board Level Worksheet'!$C$28,"")</f>
        <v/>
      </c>
      <c r="O67" s="54" t="str">
        <f>IF($C67='4. Board Level Worksheet'!$C$5,'4. Board Level Worksheet'!#REF!,"")</f>
        <v/>
      </c>
      <c r="P67" t="s">
        <v>288</v>
      </c>
      <c r="Q67" s="54">
        <v>336700</v>
      </c>
      <c r="R67" s="54">
        <v>336700</v>
      </c>
      <c r="S67" s="54">
        <v>124091</v>
      </c>
      <c r="T67" s="54">
        <v>17000</v>
      </c>
      <c r="U67" s="54">
        <v>170</v>
      </c>
      <c r="V67" s="54">
        <f t="shared" si="0"/>
        <v>170000</v>
      </c>
      <c r="W67" s="54">
        <v>336249</v>
      </c>
      <c r="X67" s="54">
        <v>224858</v>
      </c>
      <c r="Y67" s="53"/>
      <c r="Z67" s="53"/>
      <c r="AA67" s="53"/>
    </row>
    <row r="68" spans="1:27">
      <c r="A68">
        <v>66</v>
      </c>
      <c r="B68" s="13" t="s">
        <v>29</v>
      </c>
      <c r="C68" t="s">
        <v>264</v>
      </c>
      <c r="D68" s="15"/>
      <c r="E68" s="15"/>
      <c r="F68" s="15"/>
      <c r="G68" s="15"/>
      <c r="H68" s="15"/>
      <c r="I68" s="15"/>
      <c r="J68" s="15"/>
      <c r="K68" s="52" t="str">
        <f>IF($C68='4. Board Level Worksheet'!$C$5,'4. Board Level Worksheet'!$C$18,"")</f>
        <v/>
      </c>
      <c r="L68" s="52" t="str">
        <f>IF($C68='4. Board Level Worksheet'!$C$5,'4. Board Level Worksheet'!$C$19,"")</f>
        <v/>
      </c>
      <c r="M68" s="54" t="str">
        <f>IF($C68='4. Board Level Worksheet'!$C$5,'4. Board Level Worksheet'!$C$21,"")</f>
        <v/>
      </c>
      <c r="N68" s="54" t="str">
        <f>IF($C68='4. Board Level Worksheet'!$C$5,'4. Board Level Worksheet'!$C$28,"")</f>
        <v/>
      </c>
      <c r="O68" s="54" t="str">
        <f>IF($C68='4. Board Level Worksheet'!$C$5,'4. Board Level Worksheet'!#REF!,"")</f>
        <v/>
      </c>
      <c r="P68" t="s">
        <v>264</v>
      </c>
      <c r="Q68" s="54">
        <v>107300</v>
      </c>
      <c r="R68" s="54">
        <v>107300</v>
      </c>
      <c r="S68" s="54">
        <v>63603.999999999993</v>
      </c>
      <c r="T68" s="54">
        <v>10000</v>
      </c>
      <c r="U68" s="54">
        <v>69</v>
      </c>
      <c r="V68" s="54">
        <f t="shared" ref="V68:V85" si="1">U68*1000</f>
        <v>69000</v>
      </c>
      <c r="W68" s="54">
        <v>119045</v>
      </c>
      <c r="X68" s="54">
        <v>79131</v>
      </c>
      <c r="Y68" s="53"/>
      <c r="Z68" s="53"/>
      <c r="AA68" s="53"/>
    </row>
    <row r="69" spans="1:27">
      <c r="A69">
        <v>67</v>
      </c>
      <c r="B69" s="13">
        <v>61</v>
      </c>
      <c r="C69" t="s">
        <v>265</v>
      </c>
      <c r="D69" s="15"/>
      <c r="E69" s="15"/>
      <c r="F69" s="15"/>
      <c r="G69" s="15"/>
      <c r="H69" s="15"/>
      <c r="I69" s="15"/>
      <c r="J69" s="15"/>
      <c r="K69" s="52" t="str">
        <f>IF($C69='4. Board Level Worksheet'!$C$5,'4. Board Level Worksheet'!$C$18,"")</f>
        <v/>
      </c>
      <c r="L69" s="52" t="str">
        <f>IF($C69='4. Board Level Worksheet'!$C$5,'4. Board Level Worksheet'!$C$19,"")</f>
        <v/>
      </c>
      <c r="M69" s="54" t="str">
        <f>IF($C69='4. Board Level Worksheet'!$C$5,'4. Board Level Worksheet'!$C$21,"")</f>
        <v/>
      </c>
      <c r="N69" s="54" t="str">
        <f>IF($C69='4. Board Level Worksheet'!$C$5,'4. Board Level Worksheet'!$C$28,"")</f>
        <v/>
      </c>
      <c r="O69" s="54" t="str">
        <f>IF($C69='4. Board Level Worksheet'!$C$5,'4. Board Level Worksheet'!#REF!,"")</f>
        <v/>
      </c>
      <c r="P69" t="s">
        <v>265</v>
      </c>
      <c r="Q69" s="54">
        <v>370000</v>
      </c>
      <c r="R69" s="54">
        <v>370000</v>
      </c>
      <c r="S69" s="54">
        <v>119952</v>
      </c>
      <c r="T69" s="54">
        <v>28000</v>
      </c>
      <c r="U69" s="54">
        <v>385</v>
      </c>
      <c r="V69" s="54">
        <f t="shared" si="1"/>
        <v>385000</v>
      </c>
      <c r="W69" s="54">
        <v>358433</v>
      </c>
      <c r="X69" s="54">
        <v>246583</v>
      </c>
      <c r="Y69" s="53"/>
      <c r="Z69" s="53"/>
      <c r="AA69" s="53"/>
    </row>
    <row r="70" spans="1:27">
      <c r="A70">
        <v>68</v>
      </c>
      <c r="B70" s="13">
        <v>62</v>
      </c>
      <c r="C70" t="s">
        <v>266</v>
      </c>
      <c r="D70" s="15"/>
      <c r="E70" s="15"/>
      <c r="F70" s="15"/>
      <c r="G70" s="15"/>
      <c r="H70" s="15"/>
      <c r="I70" s="15"/>
      <c r="J70" s="15"/>
      <c r="K70" s="52" t="str">
        <f>IF($C70='4. Board Level Worksheet'!$C$5,'4. Board Level Worksheet'!$C$18,"")</f>
        <v/>
      </c>
      <c r="L70" s="52" t="str">
        <f>IF($C70='4. Board Level Worksheet'!$C$5,'4. Board Level Worksheet'!$C$19,"")</f>
        <v/>
      </c>
      <c r="M70" s="54" t="str">
        <f>IF($C70='4. Board Level Worksheet'!$C$5,'4. Board Level Worksheet'!$C$21,"")</f>
        <v/>
      </c>
      <c r="N70" s="54" t="str">
        <f>IF($C70='4. Board Level Worksheet'!$C$5,'4. Board Level Worksheet'!$C$28,"")</f>
        <v/>
      </c>
      <c r="O70" s="54" t="str">
        <f>IF($C70='4. Board Level Worksheet'!$C$5,'4. Board Level Worksheet'!#REF!,"")</f>
        <v/>
      </c>
      <c r="P70" t="s">
        <v>266</v>
      </c>
      <c r="Q70" s="54">
        <v>35800</v>
      </c>
      <c r="R70" s="54">
        <v>35800</v>
      </c>
      <c r="S70" s="54">
        <v>23341</v>
      </c>
      <c r="T70" s="54">
        <v>5000</v>
      </c>
      <c r="U70" s="54">
        <v>11</v>
      </c>
      <c r="V70" s="54">
        <f t="shared" si="1"/>
        <v>11000</v>
      </c>
      <c r="W70" s="54">
        <v>38863</v>
      </c>
      <c r="X70" s="54">
        <v>30744</v>
      </c>
      <c r="Y70" s="53"/>
      <c r="Z70" s="53"/>
      <c r="AA70" s="53"/>
    </row>
    <row r="71" spans="1:27">
      <c r="A71">
        <v>69</v>
      </c>
      <c r="B71" s="13">
        <v>63</v>
      </c>
      <c r="C71" t="s">
        <v>267</v>
      </c>
      <c r="D71" s="15"/>
      <c r="E71" s="15"/>
      <c r="F71" s="15"/>
      <c r="G71" s="15"/>
      <c r="H71" s="15"/>
      <c r="I71" s="15"/>
      <c r="J71" s="15"/>
      <c r="K71" s="52" t="str">
        <f>IF($C71='4. Board Level Worksheet'!$C$5,'4. Board Level Worksheet'!$C$18,"")</f>
        <v/>
      </c>
      <c r="L71" s="52" t="str">
        <f>IF($C71='4. Board Level Worksheet'!$C$5,'4. Board Level Worksheet'!$C$19,"")</f>
        <v/>
      </c>
      <c r="M71" s="54" t="str">
        <f>IF($C71='4. Board Level Worksheet'!$C$5,'4. Board Level Worksheet'!$C$21,"")</f>
        <v/>
      </c>
      <c r="N71" s="54" t="str">
        <f>IF($C71='4. Board Level Worksheet'!$C$5,'4. Board Level Worksheet'!$C$28,"")</f>
        <v/>
      </c>
      <c r="O71" s="54" t="str">
        <f>IF($C71='4. Board Level Worksheet'!$C$5,'4. Board Level Worksheet'!#REF!,"")</f>
        <v/>
      </c>
      <c r="P71" t="s">
        <v>267</v>
      </c>
      <c r="Q71" s="54">
        <v>291500</v>
      </c>
      <c r="R71" s="54">
        <v>291500</v>
      </c>
      <c r="S71" s="54">
        <v>161917</v>
      </c>
      <c r="T71" s="54">
        <v>37000</v>
      </c>
      <c r="U71" s="54">
        <v>45</v>
      </c>
      <c r="V71" s="54">
        <f t="shared" si="1"/>
        <v>45000</v>
      </c>
      <c r="W71" s="54">
        <v>131534</v>
      </c>
      <c r="X71" s="54">
        <v>110047</v>
      </c>
      <c r="Y71" s="53"/>
      <c r="Z71" s="53"/>
      <c r="AA71" s="53"/>
    </row>
    <row r="72" spans="1:27">
      <c r="A72">
        <v>70</v>
      </c>
      <c r="B72" s="13">
        <v>64</v>
      </c>
      <c r="C72" t="s">
        <v>289</v>
      </c>
      <c r="D72" s="15"/>
      <c r="E72" s="15"/>
      <c r="F72" s="15"/>
      <c r="G72" s="15"/>
      <c r="H72" s="15"/>
      <c r="I72" s="15"/>
      <c r="J72" s="15"/>
      <c r="K72" s="52" t="str">
        <f>IF($C72='4. Board Level Worksheet'!$C$5,'4. Board Level Worksheet'!$C$18,"")</f>
        <v/>
      </c>
      <c r="L72" s="52" t="str">
        <f>IF($C72='4. Board Level Worksheet'!$C$5,'4. Board Level Worksheet'!$C$19,"")</f>
        <v/>
      </c>
      <c r="M72" s="54" t="str">
        <f>IF($C72='4. Board Level Worksheet'!$C$5,'4. Board Level Worksheet'!$C$21,"")</f>
        <v/>
      </c>
      <c r="N72" s="54" t="str">
        <f>IF($C72='4. Board Level Worksheet'!$C$5,'4. Board Level Worksheet'!$C$28,"")</f>
        <v/>
      </c>
      <c r="O72" s="54" t="str">
        <f>IF($C72='4. Board Level Worksheet'!$C$5,'4. Board Level Worksheet'!#REF!,"")</f>
        <v/>
      </c>
      <c r="P72" t="s">
        <v>289</v>
      </c>
      <c r="Q72" s="54">
        <v>541300</v>
      </c>
      <c r="R72" s="54">
        <v>541300</v>
      </c>
      <c r="S72" s="54">
        <v>264136</v>
      </c>
      <c r="T72" s="54">
        <v>58000</v>
      </c>
      <c r="U72" s="54">
        <v>97</v>
      </c>
      <c r="V72" s="54">
        <f t="shared" si="1"/>
        <v>97000</v>
      </c>
      <c r="W72" s="54">
        <v>404356</v>
      </c>
      <c r="X72" s="54">
        <v>300469</v>
      </c>
      <c r="Y72" s="53"/>
      <c r="Z72" s="53"/>
      <c r="AA72" s="53"/>
    </row>
    <row r="73" spans="1:27">
      <c r="A73">
        <v>71</v>
      </c>
      <c r="B73" s="13">
        <v>65</v>
      </c>
      <c r="C73" t="s">
        <v>268</v>
      </c>
      <c r="D73" s="15"/>
      <c r="E73" s="15"/>
      <c r="F73" s="15"/>
      <c r="G73" s="15"/>
      <c r="H73" s="15"/>
      <c r="I73" s="15"/>
      <c r="J73" s="15"/>
      <c r="K73" s="52" t="str">
        <f>IF($C73='4. Board Level Worksheet'!$C$5,'4. Board Level Worksheet'!$C$18,"")</f>
        <v/>
      </c>
      <c r="L73" s="52" t="str">
        <f>IF($C73='4. Board Level Worksheet'!$C$5,'4. Board Level Worksheet'!$C$19,"")</f>
        <v/>
      </c>
      <c r="M73" s="54" t="str">
        <f>IF($C73='4. Board Level Worksheet'!$C$5,'4. Board Level Worksheet'!$C$21,"")</f>
        <v/>
      </c>
      <c r="N73" s="54" t="str">
        <f>IF($C73='4. Board Level Worksheet'!$C$5,'4. Board Level Worksheet'!$C$28,"")</f>
        <v/>
      </c>
      <c r="O73" s="54" t="str">
        <f>IF($C73='4. Board Level Worksheet'!$C$5,'4. Board Level Worksheet'!#REF!,"")</f>
        <v/>
      </c>
      <c r="P73" t="s">
        <v>268</v>
      </c>
      <c r="Q73" s="54">
        <v>370100</v>
      </c>
      <c r="R73" s="54">
        <v>370100</v>
      </c>
      <c r="S73" s="54">
        <v>197732</v>
      </c>
      <c r="T73" s="54">
        <v>32000</v>
      </c>
      <c r="U73" s="54">
        <v>116</v>
      </c>
      <c r="V73" s="54">
        <f t="shared" si="1"/>
        <v>116000</v>
      </c>
      <c r="W73" s="54">
        <v>302440</v>
      </c>
      <c r="X73" s="54">
        <v>217968</v>
      </c>
      <c r="Y73" s="53"/>
      <c r="Z73" s="53"/>
      <c r="AA73" s="53"/>
    </row>
    <row r="74" spans="1:27">
      <c r="A74">
        <v>72</v>
      </c>
      <c r="B74" s="13">
        <v>66</v>
      </c>
      <c r="C74" t="s">
        <v>290</v>
      </c>
      <c r="D74" s="15"/>
      <c r="E74" s="15"/>
      <c r="F74" s="15"/>
      <c r="G74" s="15"/>
      <c r="H74" s="15"/>
      <c r="I74" s="15"/>
      <c r="J74" s="15"/>
      <c r="K74" s="52" t="str">
        <f>IF($C74='4. Board Level Worksheet'!$C$5,'4. Board Level Worksheet'!$C$18,"")</f>
        <v/>
      </c>
      <c r="L74" s="52" t="str">
        <f>IF($C74='4. Board Level Worksheet'!$C$5,'4. Board Level Worksheet'!$C$19,"")</f>
        <v/>
      </c>
      <c r="M74" s="54" t="str">
        <f>IF($C74='4. Board Level Worksheet'!$C$5,'4. Board Level Worksheet'!$C$21,"")</f>
        <v/>
      </c>
      <c r="N74" s="54" t="str">
        <f>IF($C74='4. Board Level Worksheet'!$C$5,'4. Board Level Worksheet'!$C$28,"")</f>
        <v/>
      </c>
      <c r="O74" s="54" t="str">
        <f>IF($C74='4. Board Level Worksheet'!$C$5,'4. Board Level Worksheet'!#REF!,"")</f>
        <v/>
      </c>
      <c r="P74" t="s">
        <v>290</v>
      </c>
      <c r="Q74" s="54">
        <v>562700</v>
      </c>
      <c r="R74" s="54">
        <v>562700</v>
      </c>
      <c r="S74" s="54">
        <v>365240</v>
      </c>
      <c r="T74" s="54">
        <v>71000</v>
      </c>
      <c r="U74" s="54">
        <v>203</v>
      </c>
      <c r="V74" s="54">
        <f t="shared" si="1"/>
        <v>203000</v>
      </c>
      <c r="W74" s="54">
        <v>295506</v>
      </c>
      <c r="X74" s="54">
        <v>234800</v>
      </c>
      <c r="Y74" s="53"/>
      <c r="Z74" s="53"/>
      <c r="AA74" s="53"/>
    </row>
    <row r="75" spans="1:27">
      <c r="A75">
        <v>73</v>
      </c>
      <c r="B75" s="13">
        <v>100</v>
      </c>
      <c r="C75" t="s">
        <v>269</v>
      </c>
      <c r="D75" s="15"/>
      <c r="E75" s="15"/>
      <c r="F75" s="15"/>
      <c r="G75" s="15"/>
      <c r="H75" s="15"/>
      <c r="I75" s="15"/>
      <c r="J75" s="15"/>
      <c r="K75" s="52" t="str">
        <f>IF($C75='4. Board Level Worksheet'!$C$5,'4. Board Level Worksheet'!$C$18,"")</f>
        <v/>
      </c>
      <c r="L75" s="52" t="str">
        <f>IF($C75='4. Board Level Worksheet'!$C$5,'4. Board Level Worksheet'!$C$19,"")</f>
        <v/>
      </c>
      <c r="M75" s="54" t="str">
        <f>IF($C75='4. Board Level Worksheet'!$C$5,'4. Board Level Worksheet'!$C$21,"")</f>
        <v/>
      </c>
      <c r="N75" s="54" t="str">
        <f>IF($C75='4. Board Level Worksheet'!$C$5,'4. Board Level Worksheet'!$C$28,"")</f>
        <v/>
      </c>
      <c r="O75" s="54" t="str">
        <f>IF($C75='4. Board Level Worksheet'!$C$5,'4. Board Level Worksheet'!#REF!,"")</f>
        <v/>
      </c>
      <c r="P75" t="s">
        <v>269</v>
      </c>
      <c r="Q75" s="54">
        <v>5000</v>
      </c>
      <c r="R75" s="54">
        <v>5000</v>
      </c>
      <c r="S75" s="54">
        <v>13567</v>
      </c>
      <c r="T75" s="54">
        <v>0</v>
      </c>
      <c r="U75" s="54">
        <v>0</v>
      </c>
      <c r="V75" s="54">
        <f t="shared" si="1"/>
        <v>0</v>
      </c>
      <c r="W75" s="54" t="s">
        <v>237</v>
      </c>
      <c r="X75" s="54" t="s">
        <v>270</v>
      </c>
      <c r="Y75" s="53"/>
      <c r="Z75" s="53"/>
      <c r="AA75" s="53"/>
    </row>
    <row r="76" spans="1:27">
      <c r="A76">
        <v>74</v>
      </c>
      <c r="B76" s="13">
        <v>101</v>
      </c>
      <c r="C76" t="s">
        <v>271</v>
      </c>
      <c r="D76" s="15"/>
      <c r="E76" s="15"/>
      <c r="F76" s="15"/>
      <c r="G76" s="15"/>
      <c r="H76" s="15"/>
      <c r="I76" s="15"/>
      <c r="J76" s="15"/>
      <c r="K76" s="52" t="str">
        <f>IF($C76='4. Board Level Worksheet'!$C$5,'4. Board Level Worksheet'!$C$18,"")</f>
        <v/>
      </c>
      <c r="L76" s="52" t="str">
        <f>IF($C76='4. Board Level Worksheet'!$C$5,'4. Board Level Worksheet'!$C$19,"")</f>
        <v/>
      </c>
      <c r="M76" s="54" t="str">
        <f>IF($C76='4. Board Level Worksheet'!$C$5,'4. Board Level Worksheet'!$C$21,"")</f>
        <v/>
      </c>
      <c r="N76" s="54" t="str">
        <f>IF($C76='4. Board Level Worksheet'!$C$5,'4. Board Level Worksheet'!$C$28,"")</f>
        <v/>
      </c>
      <c r="O76" s="54" t="str">
        <f>IF($C76='4. Board Level Worksheet'!$C$5,'4. Board Level Worksheet'!#REF!,"")</f>
        <v/>
      </c>
      <c r="P76" t="s">
        <v>271</v>
      </c>
      <c r="Q76" s="54">
        <v>5000</v>
      </c>
      <c r="R76" s="54">
        <v>5000</v>
      </c>
      <c r="S76" s="54">
        <v>9242</v>
      </c>
      <c r="T76" s="54">
        <v>0</v>
      </c>
      <c r="U76" s="54">
        <v>20</v>
      </c>
      <c r="V76" s="54">
        <f t="shared" si="1"/>
        <v>20000</v>
      </c>
      <c r="W76" s="54" t="s">
        <v>237</v>
      </c>
      <c r="X76" s="54" t="s">
        <v>270</v>
      </c>
      <c r="Y76" s="53"/>
      <c r="Z76" s="53"/>
      <c r="AA76" s="53"/>
    </row>
    <row r="77" spans="1:27">
      <c r="A77">
        <v>75</v>
      </c>
      <c r="B77" s="13">
        <v>102</v>
      </c>
      <c r="C77" t="s">
        <v>272</v>
      </c>
      <c r="D77" s="15"/>
      <c r="E77" s="15"/>
      <c r="F77" s="15"/>
      <c r="G77" s="15"/>
      <c r="H77" s="15"/>
      <c r="I77" s="15"/>
      <c r="J77" s="15"/>
      <c r="K77" s="52" t="str">
        <f>IF($C77='4. Board Level Worksheet'!$C$5,'4. Board Level Worksheet'!$C$18,"")</f>
        <v/>
      </c>
      <c r="L77" s="52" t="str">
        <f>IF($C77='4. Board Level Worksheet'!$C$5,'4. Board Level Worksheet'!$C$19,"")</f>
        <v/>
      </c>
      <c r="M77" s="54" t="str">
        <f>IF($C77='4. Board Level Worksheet'!$C$5,'4. Board Level Worksheet'!$C$21,"")</f>
        <v/>
      </c>
      <c r="N77" s="54" t="str">
        <f>IF($C77='4. Board Level Worksheet'!$C$5,'4. Board Level Worksheet'!$C$28,"")</f>
        <v/>
      </c>
      <c r="O77" s="54" t="str">
        <f>IF($C77='4. Board Level Worksheet'!$C$5,'4. Board Level Worksheet'!#REF!,"")</f>
        <v/>
      </c>
      <c r="P77" t="s">
        <v>272</v>
      </c>
      <c r="Q77" s="54">
        <v>5000</v>
      </c>
      <c r="R77" s="54">
        <v>5000</v>
      </c>
      <c r="S77" s="54">
        <v>4511</v>
      </c>
      <c r="T77" s="54">
        <v>0</v>
      </c>
      <c r="U77" s="54">
        <v>21</v>
      </c>
      <c r="V77" s="54">
        <f t="shared" si="1"/>
        <v>21000</v>
      </c>
      <c r="W77" s="54" t="s">
        <v>237</v>
      </c>
      <c r="X77" s="54" t="s">
        <v>270</v>
      </c>
      <c r="Y77" s="53"/>
      <c r="Z77" s="53"/>
      <c r="AA77" s="53"/>
    </row>
    <row r="78" spans="1:27">
      <c r="A78">
        <v>76</v>
      </c>
      <c r="B78" s="13">
        <v>103</v>
      </c>
      <c r="C78" t="s">
        <v>273</v>
      </c>
      <c r="D78" s="15"/>
      <c r="E78" s="15"/>
      <c r="F78" s="15"/>
      <c r="G78" s="15"/>
      <c r="H78" s="15"/>
      <c r="I78" s="15"/>
      <c r="J78" s="15"/>
      <c r="K78" s="52" t="str">
        <f>IF($C78='4. Board Level Worksheet'!$C$5,'4. Board Level Worksheet'!$C$18,"")</f>
        <v/>
      </c>
      <c r="L78" s="52" t="str">
        <f>IF($C78='4. Board Level Worksheet'!$C$5,'4. Board Level Worksheet'!$C$19,"")</f>
        <v/>
      </c>
      <c r="M78" s="54" t="str">
        <f>IF($C78='4. Board Level Worksheet'!$C$5,'4. Board Level Worksheet'!$C$21,"")</f>
        <v/>
      </c>
      <c r="N78" s="54" t="str">
        <f>IF($C78='4. Board Level Worksheet'!$C$5,'4. Board Level Worksheet'!$C$28,"")</f>
        <v/>
      </c>
      <c r="O78" s="54" t="str">
        <f>IF($C78='4. Board Level Worksheet'!$C$5,'4. Board Level Worksheet'!#REF!,"")</f>
        <v/>
      </c>
      <c r="P78" t="s">
        <v>273</v>
      </c>
      <c r="Q78" s="54">
        <v>5000</v>
      </c>
      <c r="R78" s="54">
        <v>5000</v>
      </c>
      <c r="S78" s="54">
        <v>3844</v>
      </c>
      <c r="T78" s="54">
        <v>1000</v>
      </c>
      <c r="U78" s="54">
        <v>8</v>
      </c>
      <c r="V78" s="54">
        <f t="shared" si="1"/>
        <v>8000</v>
      </c>
      <c r="W78" s="54" t="s">
        <v>237</v>
      </c>
      <c r="X78" s="54" t="s">
        <v>270</v>
      </c>
      <c r="Y78" s="53"/>
      <c r="Z78" s="53"/>
      <c r="AA78" s="53"/>
    </row>
    <row r="79" spans="1:27">
      <c r="A79">
        <v>77</v>
      </c>
      <c r="B79" s="74" t="s">
        <v>291</v>
      </c>
      <c r="C79" t="s">
        <v>274</v>
      </c>
      <c r="K79" s="52" t="str">
        <f>IF($C79='4. Board Level Worksheet'!$C$5,'4. Board Level Worksheet'!$C$18,"")</f>
        <v/>
      </c>
      <c r="L79" s="52" t="str">
        <f>IF($C79='4. Board Level Worksheet'!$C$5,'4. Board Level Worksheet'!$C$19,"")</f>
        <v/>
      </c>
      <c r="M79" s="54" t="str">
        <f>IF($C79='4. Board Level Worksheet'!$C$5,'4. Board Level Worksheet'!$C$21,"")</f>
        <v/>
      </c>
      <c r="N79" s="54" t="str">
        <f>IF($C79='4. Board Level Worksheet'!$C$5,'4. Board Level Worksheet'!$C$28,"")</f>
        <v/>
      </c>
      <c r="O79" s="54" t="str">
        <f>IF($C79='4. Board Level Worksheet'!$C$5,'4. Board Level Worksheet'!#REF!,"")</f>
        <v/>
      </c>
      <c r="P79" t="s">
        <v>274</v>
      </c>
      <c r="Q79" s="54">
        <v>0</v>
      </c>
      <c r="R79" s="54">
        <v>0</v>
      </c>
      <c r="S79" s="54" t="s">
        <v>237</v>
      </c>
      <c r="T79" s="54">
        <v>0</v>
      </c>
      <c r="U79" s="54">
        <v>0</v>
      </c>
      <c r="V79" s="54">
        <f t="shared" si="1"/>
        <v>0</v>
      </c>
      <c r="W79" s="54" t="s">
        <v>237</v>
      </c>
      <c r="X79" s="54" t="s">
        <v>270</v>
      </c>
      <c r="Y79" s="53"/>
      <c r="Z79" s="53"/>
      <c r="AA79" s="53"/>
    </row>
    <row r="80" spans="1:27">
      <c r="A80">
        <v>78</v>
      </c>
      <c r="B80" s="74" t="s">
        <v>292</v>
      </c>
      <c r="C80" t="s">
        <v>275</v>
      </c>
      <c r="K80" s="52" t="str">
        <f>IF($C80='4. Board Level Worksheet'!$C$5,'4. Board Level Worksheet'!$C$18,"")</f>
        <v/>
      </c>
      <c r="L80" s="52" t="str">
        <f>IF($C80='4. Board Level Worksheet'!$C$5,'4. Board Level Worksheet'!$C$19,"")</f>
        <v/>
      </c>
      <c r="M80" s="54" t="str">
        <f>IF($C80='4. Board Level Worksheet'!$C$5,'4. Board Level Worksheet'!$C$21,"")</f>
        <v/>
      </c>
      <c r="N80" s="54" t="str">
        <f>IF($C80='4. Board Level Worksheet'!$C$5,'4. Board Level Worksheet'!$C$28,"")</f>
        <v/>
      </c>
      <c r="O80" s="54" t="str">
        <f>IF($C80='4. Board Level Worksheet'!$C$5,'4. Board Level Worksheet'!#REF!,"")</f>
        <v/>
      </c>
      <c r="P80" t="s">
        <v>275</v>
      </c>
      <c r="Q80" s="54">
        <v>0</v>
      </c>
      <c r="R80" s="54">
        <v>0</v>
      </c>
      <c r="S80" s="54" t="s">
        <v>237</v>
      </c>
      <c r="T80" s="54">
        <v>0</v>
      </c>
      <c r="U80" s="54">
        <v>0</v>
      </c>
      <c r="V80" s="54">
        <f t="shared" si="1"/>
        <v>0</v>
      </c>
      <c r="W80" s="54" t="s">
        <v>237</v>
      </c>
      <c r="X80" s="54" t="s">
        <v>270</v>
      </c>
      <c r="Y80" s="53"/>
      <c r="Z80" s="53"/>
      <c r="AA80" s="53"/>
    </row>
    <row r="81" spans="1:27">
      <c r="A81">
        <v>79</v>
      </c>
      <c r="B81" s="74" t="s">
        <v>293</v>
      </c>
      <c r="C81" t="s">
        <v>276</v>
      </c>
      <c r="K81" s="52" t="str">
        <f>IF($C81='4. Board Level Worksheet'!$C$5,'4. Board Level Worksheet'!$C$18,"")</f>
        <v/>
      </c>
      <c r="L81" s="52" t="str">
        <f>IF($C81='4. Board Level Worksheet'!$C$5,'4. Board Level Worksheet'!$C$19,"")</f>
        <v/>
      </c>
      <c r="M81" s="54" t="str">
        <f>IF($C81='4. Board Level Worksheet'!$C$5,'4. Board Level Worksheet'!$C$21,"")</f>
        <v/>
      </c>
      <c r="N81" s="54" t="str">
        <f>IF($C81='4. Board Level Worksheet'!$C$5,'4. Board Level Worksheet'!$C$28,"")</f>
        <v/>
      </c>
      <c r="O81" s="54" t="str">
        <f>IF($C81='4. Board Level Worksheet'!$C$5,'4. Board Level Worksheet'!#REF!,"")</f>
        <v/>
      </c>
      <c r="P81" t="s">
        <v>276</v>
      </c>
      <c r="Q81" s="54">
        <v>0</v>
      </c>
      <c r="R81" s="54">
        <v>0</v>
      </c>
      <c r="S81" s="54" t="s">
        <v>237</v>
      </c>
      <c r="T81" s="54">
        <v>0</v>
      </c>
      <c r="U81" s="54">
        <v>0</v>
      </c>
      <c r="V81" s="54">
        <f t="shared" si="1"/>
        <v>0</v>
      </c>
      <c r="W81" s="54" t="s">
        <v>237</v>
      </c>
      <c r="X81" s="54" t="s">
        <v>270</v>
      </c>
      <c r="Y81" s="53"/>
      <c r="Z81" s="53"/>
      <c r="AA81" s="53"/>
    </row>
    <row r="82" spans="1:27">
      <c r="A82">
        <v>80</v>
      </c>
      <c r="B82" s="74" t="s">
        <v>294</v>
      </c>
      <c r="C82" t="s">
        <v>277</v>
      </c>
      <c r="K82" s="52" t="str">
        <f>IF($C82='4. Board Level Worksheet'!$C$5,'4. Board Level Worksheet'!$C$18,"")</f>
        <v/>
      </c>
      <c r="L82" s="52" t="str">
        <f>IF($C82='4. Board Level Worksheet'!$C$5,'4. Board Level Worksheet'!$C$19,"")</f>
        <v/>
      </c>
      <c r="M82" s="54" t="str">
        <f>IF($C82='4. Board Level Worksheet'!$C$5,'4. Board Level Worksheet'!$C$21,"")</f>
        <v/>
      </c>
      <c r="N82" s="54" t="str">
        <f>IF($C82='4. Board Level Worksheet'!$C$5,'4. Board Level Worksheet'!$C$28,"")</f>
        <v/>
      </c>
      <c r="O82" s="54" t="str">
        <f>IF($C82='4. Board Level Worksheet'!$C$5,'4. Board Level Worksheet'!#REF!,"")</f>
        <v/>
      </c>
      <c r="P82" t="s">
        <v>277</v>
      </c>
      <c r="Q82" s="54">
        <v>0</v>
      </c>
      <c r="R82" s="54">
        <v>0</v>
      </c>
      <c r="S82" s="54" t="s">
        <v>237</v>
      </c>
      <c r="T82" s="54">
        <v>0</v>
      </c>
      <c r="U82" s="54">
        <v>0</v>
      </c>
      <c r="V82" s="54">
        <f t="shared" si="1"/>
        <v>0</v>
      </c>
      <c r="W82" s="54" t="s">
        <v>237</v>
      </c>
      <c r="X82" s="54" t="s">
        <v>270</v>
      </c>
      <c r="Y82" s="53"/>
      <c r="Z82" s="53"/>
      <c r="AA82" s="53"/>
    </row>
    <row r="83" spans="1:27">
      <c r="A83">
        <v>81</v>
      </c>
      <c r="B83" s="74" t="s">
        <v>295</v>
      </c>
      <c r="C83" t="s">
        <v>278</v>
      </c>
      <c r="K83" s="52" t="str">
        <f>IF($C83='4. Board Level Worksheet'!$C$5,'4. Board Level Worksheet'!$C$18,"")</f>
        <v/>
      </c>
      <c r="L83" s="52" t="str">
        <f>IF($C83='4. Board Level Worksheet'!$C$5,'4. Board Level Worksheet'!$C$19,"")</f>
        <v/>
      </c>
      <c r="M83" s="54" t="str">
        <f>IF($C83='4. Board Level Worksheet'!$C$5,'4. Board Level Worksheet'!$C$21,"")</f>
        <v/>
      </c>
      <c r="N83" s="54" t="str">
        <f>IF($C83='4. Board Level Worksheet'!$C$5,'4. Board Level Worksheet'!$C$28,"")</f>
        <v/>
      </c>
      <c r="O83" s="54" t="str">
        <f>IF($C83='4. Board Level Worksheet'!$C$5,'4. Board Level Worksheet'!#REF!,"")</f>
        <v/>
      </c>
      <c r="P83" t="s">
        <v>278</v>
      </c>
      <c r="Q83" s="54">
        <v>0</v>
      </c>
      <c r="R83" s="54">
        <v>0</v>
      </c>
      <c r="S83" s="54" t="s">
        <v>237</v>
      </c>
      <c r="T83" s="54">
        <v>0</v>
      </c>
      <c r="U83" s="54">
        <v>0</v>
      </c>
      <c r="V83" s="54">
        <f t="shared" si="1"/>
        <v>0</v>
      </c>
      <c r="W83" s="54" t="s">
        <v>237</v>
      </c>
      <c r="X83" s="54" t="s">
        <v>270</v>
      </c>
      <c r="Y83" s="53"/>
      <c r="Z83" s="53"/>
      <c r="AA83" s="53"/>
    </row>
    <row r="84" spans="1:27">
      <c r="A84">
        <v>82</v>
      </c>
      <c r="B84" s="74" t="s">
        <v>296</v>
      </c>
      <c r="C84" t="s">
        <v>279</v>
      </c>
      <c r="K84" s="52" t="str">
        <f>IF($C84='4. Board Level Worksheet'!$C$5,'4. Board Level Worksheet'!$C$18,"")</f>
        <v/>
      </c>
      <c r="L84" s="52" t="str">
        <f>IF($C84='4. Board Level Worksheet'!$C$5,'4. Board Level Worksheet'!$C$19,"")</f>
        <v/>
      </c>
      <c r="M84" s="54" t="str">
        <f>IF($C84='4. Board Level Worksheet'!$C$5,'4. Board Level Worksheet'!$C$21,"")</f>
        <v/>
      </c>
      <c r="N84" s="54" t="str">
        <f>IF($C84='4. Board Level Worksheet'!$C$5,'4. Board Level Worksheet'!$C$28,"")</f>
        <v/>
      </c>
      <c r="O84" s="54" t="str">
        <f>IF($C84='4. Board Level Worksheet'!$C$5,'4. Board Level Worksheet'!#REF!,"")</f>
        <v/>
      </c>
      <c r="P84" t="s">
        <v>279</v>
      </c>
      <c r="Q84" s="54">
        <v>0</v>
      </c>
      <c r="R84" s="54">
        <v>0</v>
      </c>
      <c r="S84" s="54" t="s">
        <v>237</v>
      </c>
      <c r="T84" s="54">
        <v>0</v>
      </c>
      <c r="U84" s="54">
        <v>0</v>
      </c>
      <c r="V84" s="54">
        <f t="shared" si="1"/>
        <v>0</v>
      </c>
      <c r="W84" s="54" t="s">
        <v>237</v>
      </c>
      <c r="X84" s="54" t="s">
        <v>270</v>
      </c>
      <c r="Y84" s="53"/>
      <c r="Z84" s="53"/>
      <c r="AA84" s="53"/>
    </row>
    <row r="85" spans="1:27">
      <c r="A85">
        <v>83</v>
      </c>
      <c r="B85" s="74" t="s">
        <v>297</v>
      </c>
      <c r="C85" t="s">
        <v>280</v>
      </c>
      <c r="K85" s="52" t="str">
        <f>IF($C85='4. Board Level Worksheet'!$C$5,'4. Board Level Worksheet'!$C$18,"")</f>
        <v/>
      </c>
      <c r="L85" s="52" t="str">
        <f>IF($C85='4. Board Level Worksheet'!$C$5,'4. Board Level Worksheet'!$C$19,"")</f>
        <v/>
      </c>
      <c r="M85" s="54" t="str">
        <f>IF($C85='4. Board Level Worksheet'!$C$5,'4. Board Level Worksheet'!$C$21,"")</f>
        <v/>
      </c>
      <c r="N85" s="54" t="str">
        <f>IF($C85='4. Board Level Worksheet'!$C$5,'4. Board Level Worksheet'!$C$28,"")</f>
        <v/>
      </c>
      <c r="O85" s="54" t="str">
        <f>IF($C85='4. Board Level Worksheet'!$C$5,'4. Board Level Worksheet'!#REF!,"")</f>
        <v/>
      </c>
      <c r="P85" t="s">
        <v>280</v>
      </c>
      <c r="Q85" s="54">
        <v>0</v>
      </c>
      <c r="R85" s="54">
        <v>0</v>
      </c>
      <c r="S85" s="54" t="s">
        <v>237</v>
      </c>
      <c r="T85" s="54">
        <v>0</v>
      </c>
      <c r="U85" s="54">
        <v>0</v>
      </c>
      <c r="V85" s="54">
        <f t="shared" si="1"/>
        <v>0</v>
      </c>
      <c r="W85" s="54">
        <v>5000</v>
      </c>
      <c r="X85" s="54" t="s">
        <v>270</v>
      </c>
      <c r="Y85" s="53"/>
      <c r="Z85" s="53"/>
      <c r="AA85" s="53"/>
    </row>
  </sheetData>
  <autoFilter ref="A2:C2" xr:uid="{251A6235-AEBD-45A1-A11A-C9AD6C3C7043}"/>
  <mergeCells count="2">
    <mergeCell ref="D1:E1"/>
    <mergeCell ref="F1:G1"/>
  </mergeCells>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290961A9F2644C9F25292A4B18A071" ma:contentTypeVersion="8" ma:contentTypeDescription="Create a new document." ma:contentTypeScope="" ma:versionID="bbd8acf77038c39be07031bbc1762442">
  <xsd:schema xmlns:xsd="http://www.w3.org/2001/XMLSchema" xmlns:xs="http://www.w3.org/2001/XMLSchema" xmlns:p="http://schemas.microsoft.com/office/2006/metadata/properties" xmlns:ns3="a40d4fbf-d14b-4b79-8db4-8c77ece2ea1d" targetNamespace="http://schemas.microsoft.com/office/2006/metadata/properties" ma:root="true" ma:fieldsID="14302c4387b62c4c341f25db00571df3" ns3:_="">
    <xsd:import namespace="a40d4fbf-d14b-4b79-8db4-8c77ece2ea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d4fbf-d14b-4b79-8db4-8c77ece2e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E3BFB6-99B9-41E0-8906-2998451C0E16}">
  <ds:schemaRefs>
    <ds:schemaRef ds:uri="http://schemas.microsoft.com/sharepoint/v3/contenttype/forms"/>
  </ds:schemaRefs>
</ds:datastoreItem>
</file>

<file path=customXml/itemProps2.xml><?xml version="1.0" encoding="utf-8"?>
<ds:datastoreItem xmlns:ds="http://schemas.openxmlformats.org/officeDocument/2006/customXml" ds:itemID="{A25A2792-4BEF-4CEB-B44E-8083C71E7605}">
  <ds:schemaRefs>
    <ds:schemaRef ds:uri="a40d4fbf-d14b-4b79-8db4-8c77ece2ea1d"/>
    <ds:schemaRef ds:uri="http://schemas.microsoft.com/office/infopath/2007/PartnerControl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http://www.w3.org/XML/1998/namespace"/>
  </ds:schemaRefs>
</ds:datastoreItem>
</file>

<file path=customXml/itemProps3.xml><?xml version="1.0" encoding="utf-8"?>
<ds:datastoreItem xmlns:ds="http://schemas.openxmlformats.org/officeDocument/2006/customXml" ds:itemID="{1E7660CE-3150-434F-A017-D6061E875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d4fbf-d14b-4b79-8db4-8c77ece2e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Board Ventilation Strategy</vt:lpstr>
      <vt:lpstr>2. Board Level Investments</vt:lpstr>
      <vt:lpstr>3. School Dashboard</vt:lpstr>
      <vt:lpstr>4. Board Level Worksheet</vt:lpstr>
      <vt:lpstr>5. School Level Worksheet</vt:lpstr>
      <vt:lpstr>School Level V.I.M.</vt:lpstr>
      <vt:lpstr>Board Ventilation Strate-PY</vt:lpstr>
      <vt:lpstr>Funding Tables</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Whalen, Daniel</cp:lastModifiedBy>
  <cp:lastPrinted>2022-10-14T15:38:55Z</cp:lastPrinted>
  <dcterms:created xsi:type="dcterms:W3CDTF">2021-08-03T14:52:18Z</dcterms:created>
  <dcterms:modified xsi:type="dcterms:W3CDTF">2022-10-14T15:47:33Z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